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60" windowWidth="28890" windowHeight="14010" activeTab="6"/>
  </bookViews>
  <sheets>
    <sheet name="Instructions" sheetId="10" r:id="rId1"/>
    <sheet name="A1. BudgetSumm" sheetId="1" r:id="rId2"/>
    <sheet name="A2. Bgt_FuncExp Yr 0" sheetId="2" r:id="rId3"/>
    <sheet name="A2. Bgt FuncExp Yr 1" sheetId="9" r:id="rId4"/>
    <sheet name="A2. Bgt FuncExp Yr 2" sheetId="8" r:id="rId5"/>
    <sheet name="A2. Bgt FuncExp Yr 3" sheetId="7" r:id="rId6"/>
    <sheet name="A3. Estimated Cash Flow Yr 0" sheetId="11" r:id="rId7"/>
    <sheet name="A3. Estimated Cash Flow Yr 1" sheetId="3" r:id="rId8"/>
    <sheet name="A3. Estimated Cash Flow Yr 2" sheetId="5" r:id="rId9"/>
    <sheet name="A.3 Estimated Cash Flow Year 3" sheetId="6" r:id="rId10"/>
    <sheet name="Sheet1" sheetId="12" r:id="rId11"/>
  </sheets>
  <definedNames>
    <definedName name="_xlnm._FilterDatabase" localSheetId="2" hidden="1">'A2. Bgt_FuncExp Yr 0'!$A$1:$I$4</definedName>
    <definedName name="D1_">'A1. BudgetSumm'!$D$1</definedName>
    <definedName name="_xlnm.Print_Area" localSheetId="1">'A1. BudgetSumm'!$A$1:$N$55</definedName>
    <definedName name="_xlnm.Print_Area" localSheetId="3">'A2. Bgt FuncExp Yr 1'!$A$1:$I$201</definedName>
    <definedName name="_xlnm.Print_Area" localSheetId="4">'A2. Bgt FuncExp Yr 2'!$A$1:$I$201</definedName>
    <definedName name="_xlnm.Print_Area" localSheetId="5">'A2. Bgt FuncExp Yr 3'!$A$1:$I$201</definedName>
    <definedName name="_xlnm.Print_Area" localSheetId="2">'A2. Bgt_FuncExp Yr 0'!$A$1:$I$201</definedName>
    <definedName name="_xlnm.Print_Area" localSheetId="6">'A3. Estimated Cash Flow Yr 0'!$A$1:$U$44</definedName>
    <definedName name="_xlnm.Print_Area" localSheetId="7">'A3. Estimated Cash Flow Yr 1'!$A$1:$U$44</definedName>
    <definedName name="_xlnm.Print_Titles" localSheetId="4">'A2. Bgt FuncExp Yr 2'!$1:$9</definedName>
    <definedName name="_xlnm.Print_Titles" localSheetId="5">'A2. Bgt FuncExp Yr 3'!$1:$9</definedName>
    <definedName name="_xlnm.Print_Titles" localSheetId="2">'A2. Bgt_FuncExp Yr 0'!$1:$9</definedName>
  </definedNames>
  <calcPr calcId="145621"/>
</workbook>
</file>

<file path=xl/calcChain.xml><?xml version="1.0" encoding="utf-8"?>
<calcChain xmlns="http://schemas.openxmlformats.org/spreadsheetml/2006/main">
  <c r="F186" i="8" l="1"/>
  <c r="N14" i="5"/>
  <c r="M14" i="5"/>
  <c r="K14" i="5"/>
  <c r="I14" i="5"/>
  <c r="G14" i="5"/>
  <c r="E14" i="5"/>
  <c r="D14" i="5"/>
  <c r="G27" i="3"/>
  <c r="H27" i="3"/>
  <c r="I27" i="3"/>
  <c r="J27" i="3"/>
  <c r="K27" i="3"/>
  <c r="L27" i="3"/>
  <c r="M27" i="3"/>
  <c r="N27" i="3"/>
  <c r="O27" i="3"/>
  <c r="P27" i="3"/>
  <c r="Q27" i="3"/>
  <c r="R27" i="3"/>
  <c r="F14" i="5" l="1"/>
  <c r="N32" i="9" l="1"/>
  <c r="N34" i="9"/>
  <c r="N36" i="9"/>
  <c r="N26" i="5" l="1"/>
  <c r="F20" i="5"/>
  <c r="Q26" i="6" l="1"/>
  <c r="P26" i="6"/>
  <c r="O26" i="6"/>
  <c r="N26" i="6"/>
  <c r="M26" i="6"/>
  <c r="L26" i="6"/>
  <c r="K26" i="6"/>
  <c r="J26" i="6"/>
  <c r="I26" i="6"/>
  <c r="H26" i="6"/>
  <c r="O157" i="7"/>
  <c r="Q12" i="6"/>
  <c r="P12" i="6"/>
  <c r="O12" i="6"/>
  <c r="N12" i="6"/>
  <c r="M12" i="6"/>
  <c r="L12" i="6"/>
  <c r="K12" i="6"/>
  <c r="J12" i="6"/>
  <c r="I12" i="6"/>
  <c r="H12" i="6"/>
  <c r="Q26" i="5"/>
  <c r="P26" i="5"/>
  <c r="O26" i="5"/>
  <c r="M26" i="5"/>
  <c r="L26" i="5"/>
  <c r="K26" i="5"/>
  <c r="J26" i="5"/>
  <c r="I26" i="5"/>
  <c r="H26" i="5"/>
  <c r="O157" i="8"/>
  <c r="Q12" i="5"/>
  <c r="P12" i="5"/>
  <c r="O12" i="5"/>
  <c r="N12" i="5"/>
  <c r="M12" i="5"/>
  <c r="L12" i="5"/>
  <c r="K12" i="5"/>
  <c r="J12" i="5"/>
  <c r="I12" i="5"/>
  <c r="H12" i="5"/>
  <c r="F94" i="8" l="1"/>
  <c r="F93" i="8"/>
  <c r="F150" i="8"/>
  <c r="F115" i="8"/>
  <c r="F100" i="8"/>
  <c r="F99" i="8"/>
  <c r="F85" i="8"/>
  <c r="F71" i="8"/>
  <c r="F41" i="8"/>
  <c r="F99" i="9"/>
  <c r="P202" i="7"/>
  <c r="F138" i="7"/>
  <c r="F99" i="7"/>
  <c r="F150" i="7"/>
  <c r="F115" i="7"/>
  <c r="F100" i="7"/>
  <c r="F94" i="7"/>
  <c r="F93" i="7"/>
  <c r="F85" i="7"/>
  <c r="F71" i="7"/>
  <c r="F150" i="9"/>
  <c r="F115" i="9"/>
  <c r="F100" i="9"/>
  <c r="F94" i="9"/>
  <c r="F93" i="9"/>
  <c r="F56" i="9"/>
  <c r="F41" i="9"/>
  <c r="F37" i="2"/>
  <c r="F36" i="9"/>
  <c r="F36" i="7"/>
  <c r="F36" i="8"/>
  <c r="P199" i="8" s="1"/>
  <c r="P20" i="9"/>
  <c r="F10" i="7"/>
  <c r="F10" i="8"/>
  <c r="F102" i="2"/>
  <c r="F87" i="2"/>
  <c r="F57" i="2"/>
  <c r="F42" i="2"/>
  <c r="F76" i="2"/>
  <c r="P199" i="9" l="1"/>
  <c r="P202" i="9" s="1"/>
  <c r="F10" i="9" l="1"/>
  <c r="F14" i="6" l="1"/>
  <c r="F15" i="3"/>
  <c r="G17" i="1"/>
  <c r="F15" i="9" l="1"/>
  <c r="G14" i="1" s="1"/>
  <c r="Q16" i="5"/>
  <c r="F44" i="7"/>
  <c r="F128" i="8"/>
  <c r="F154" i="2"/>
  <c r="F128" i="2"/>
  <c r="F14" i="3" l="1"/>
  <c r="F15" i="5"/>
  <c r="F12" i="5"/>
  <c r="F11" i="5"/>
  <c r="F129" i="7"/>
  <c r="F129" i="8"/>
  <c r="F129" i="9"/>
  <c r="F124" i="7"/>
  <c r="F124" i="8"/>
  <c r="F15" i="8"/>
  <c r="F15" i="7"/>
  <c r="F128" i="7"/>
  <c r="F156" i="7"/>
  <c r="F151" i="7"/>
  <c r="F144" i="7"/>
  <c r="F142" i="7"/>
  <c r="F123" i="7"/>
  <c r="I201" i="7"/>
  <c r="I199" i="7"/>
  <c r="I179" i="7"/>
  <c r="I172" i="7"/>
  <c r="I162" i="7"/>
  <c r="I81" i="7"/>
  <c r="F156" i="8"/>
  <c r="F151" i="8"/>
  <c r="F144" i="8"/>
  <c r="F142" i="8"/>
  <c r="F123" i="8"/>
  <c r="F162" i="7" l="1"/>
  <c r="I201" i="8" l="1"/>
  <c r="I199" i="8"/>
  <c r="I179" i="8"/>
  <c r="I172" i="8"/>
  <c r="I162" i="8"/>
  <c r="I81" i="8"/>
  <c r="F124" i="9"/>
  <c r="F156" i="9"/>
  <c r="F151" i="9"/>
  <c r="F144" i="9"/>
  <c r="F123" i="9"/>
  <c r="F162" i="9" l="1"/>
  <c r="F26" i="2"/>
  <c r="F34" i="2"/>
  <c r="F11" i="11" l="1"/>
  <c r="A44" i="11"/>
  <c r="F43" i="11"/>
  <c r="R39" i="11"/>
  <c r="Q39" i="11"/>
  <c r="P39" i="11"/>
  <c r="O39" i="11"/>
  <c r="N39" i="11"/>
  <c r="M39" i="11"/>
  <c r="L39" i="11"/>
  <c r="K39" i="11"/>
  <c r="J39" i="11"/>
  <c r="I39" i="11"/>
  <c r="H39" i="11"/>
  <c r="G39" i="11"/>
  <c r="F38" i="11"/>
  <c r="F37" i="11"/>
  <c r="F36" i="11"/>
  <c r="F35" i="11"/>
  <c r="R32" i="11"/>
  <c r="Q32" i="11"/>
  <c r="P32" i="11"/>
  <c r="O32" i="11"/>
  <c r="N32" i="11"/>
  <c r="M32" i="11"/>
  <c r="L32" i="11"/>
  <c r="K32" i="11"/>
  <c r="J32" i="11"/>
  <c r="I32" i="11"/>
  <c r="H32" i="11"/>
  <c r="G32" i="11"/>
  <c r="F32" i="11"/>
  <c r="F31" i="11"/>
  <c r="T30" i="11"/>
  <c r="A30" i="11" s="1"/>
  <c r="F30" i="11"/>
  <c r="A27" i="11"/>
  <c r="F26" i="11"/>
  <c r="A26" i="11"/>
  <c r="F25" i="11"/>
  <c r="A25" i="11"/>
  <c r="A24" i="11"/>
  <c r="F23" i="11"/>
  <c r="A23" i="11"/>
  <c r="F22" i="11"/>
  <c r="A22" i="11"/>
  <c r="F21" i="11"/>
  <c r="A21" i="11"/>
  <c r="F20" i="11"/>
  <c r="A20" i="11"/>
  <c r="F19" i="11"/>
  <c r="A19" i="11"/>
  <c r="F18" i="11"/>
  <c r="A18" i="11"/>
  <c r="F17" i="11"/>
  <c r="A17" i="11"/>
  <c r="F16" i="11"/>
  <c r="A16" i="11"/>
  <c r="F15" i="11"/>
  <c r="A15" i="11"/>
  <c r="F14" i="11"/>
  <c r="A14" i="11"/>
  <c r="A13" i="11"/>
  <c r="F12" i="11"/>
  <c r="A12" i="11"/>
  <c r="A11" i="11"/>
  <c r="C1" i="11"/>
  <c r="F47" i="1"/>
  <c r="I47" i="1"/>
  <c r="I46" i="1"/>
  <c r="I42" i="1"/>
  <c r="H42" i="1"/>
  <c r="G42" i="1"/>
  <c r="F42" i="1"/>
  <c r="I41" i="1"/>
  <c r="H41" i="1"/>
  <c r="G41" i="1"/>
  <c r="F41" i="1"/>
  <c r="I40" i="1"/>
  <c r="H40" i="1"/>
  <c r="G40" i="1"/>
  <c r="F40" i="1"/>
  <c r="I39" i="1"/>
  <c r="H39" i="1"/>
  <c r="G39" i="1"/>
  <c r="F39" i="1"/>
  <c r="I38" i="1"/>
  <c r="H38" i="1"/>
  <c r="G38" i="1"/>
  <c r="F38" i="1"/>
  <c r="I37" i="1"/>
  <c r="H37" i="1"/>
  <c r="G37" i="1"/>
  <c r="F37" i="1"/>
  <c r="I36" i="1"/>
  <c r="H36" i="1"/>
  <c r="G36" i="1"/>
  <c r="F36" i="1"/>
  <c r="I35" i="1"/>
  <c r="I43" i="1" s="1"/>
  <c r="H35" i="1"/>
  <c r="G35" i="1"/>
  <c r="G43" i="1" s="1"/>
  <c r="F35" i="1"/>
  <c r="F192" i="7"/>
  <c r="F192" i="8"/>
  <c r="F192" i="2"/>
  <c r="F192" i="9"/>
  <c r="H47" i="1"/>
  <c r="H46" i="1"/>
  <c r="G47" i="1"/>
  <c r="G46" i="1"/>
  <c r="F46" i="1"/>
  <c r="I21" i="1"/>
  <c r="H21" i="1"/>
  <c r="G21" i="1"/>
  <c r="I20" i="1"/>
  <c r="H20" i="1"/>
  <c r="G20" i="1"/>
  <c r="I19" i="1"/>
  <c r="H19" i="1"/>
  <c r="G19" i="1"/>
  <c r="I18" i="1"/>
  <c r="H18" i="1"/>
  <c r="G18" i="1"/>
  <c r="I17" i="1"/>
  <c r="H17" i="1"/>
  <c r="I16" i="1"/>
  <c r="H16" i="1"/>
  <c r="G16" i="1"/>
  <c r="I15" i="1"/>
  <c r="H15" i="1"/>
  <c r="G15" i="1"/>
  <c r="I14" i="1"/>
  <c r="H14" i="1"/>
  <c r="I13" i="1"/>
  <c r="H13" i="1"/>
  <c r="G13" i="1"/>
  <c r="I12" i="1"/>
  <c r="A4" i="1" s="1"/>
  <c r="H12" i="1"/>
  <c r="G12" i="1"/>
  <c r="I11" i="1"/>
  <c r="H11" i="1"/>
  <c r="G11" i="1"/>
  <c r="I10" i="1"/>
  <c r="H10" i="1"/>
  <c r="G10" i="1"/>
  <c r="I9" i="1"/>
  <c r="H9" i="1"/>
  <c r="G9" i="1"/>
  <c r="F26" i="7"/>
  <c r="F26" i="8"/>
  <c r="F21" i="1"/>
  <c r="F20" i="1"/>
  <c r="F19" i="1"/>
  <c r="F18" i="1"/>
  <c r="F17" i="1"/>
  <c r="F16" i="1"/>
  <c r="F15" i="1"/>
  <c r="F14" i="1"/>
  <c r="F13" i="1"/>
  <c r="F12" i="1"/>
  <c r="F11" i="1"/>
  <c r="F10" i="1"/>
  <c r="F9" i="1"/>
  <c r="I201" i="9"/>
  <c r="I199" i="9"/>
  <c r="F199" i="9"/>
  <c r="I179" i="9"/>
  <c r="F179" i="9"/>
  <c r="G30" i="1" s="1"/>
  <c r="I172" i="9"/>
  <c r="F172" i="9"/>
  <c r="G29" i="1" s="1"/>
  <c r="I162" i="9"/>
  <c r="G162" i="9"/>
  <c r="G28" i="1"/>
  <c r="G146" i="9"/>
  <c r="F146" i="9"/>
  <c r="G27" i="1" s="1"/>
  <c r="F133" i="9"/>
  <c r="G120" i="9"/>
  <c r="F120" i="9"/>
  <c r="G112" i="9"/>
  <c r="F112" i="9"/>
  <c r="G104" i="9"/>
  <c r="F104" i="9"/>
  <c r="G96" i="9"/>
  <c r="F96" i="9"/>
  <c r="G90" i="9"/>
  <c r="F90" i="9"/>
  <c r="F135" i="9" s="1"/>
  <c r="G26" i="1" s="1"/>
  <c r="I81" i="9"/>
  <c r="G79" i="9"/>
  <c r="F79" i="9"/>
  <c r="G68" i="9"/>
  <c r="F68" i="9"/>
  <c r="G61" i="9"/>
  <c r="F61" i="9"/>
  <c r="G54" i="9"/>
  <c r="F54" i="9"/>
  <c r="G49" i="9"/>
  <c r="F49" i="9"/>
  <c r="G44" i="9"/>
  <c r="F44" i="9"/>
  <c r="G39" i="9"/>
  <c r="F39" i="9"/>
  <c r="F34" i="9"/>
  <c r="F26" i="9"/>
  <c r="F199" i="7"/>
  <c r="F179" i="7"/>
  <c r="I30" i="1" s="1"/>
  <c r="F172" i="7"/>
  <c r="I29" i="1" s="1"/>
  <c r="G162" i="7"/>
  <c r="I28" i="1"/>
  <c r="G146" i="7"/>
  <c r="F146" i="7"/>
  <c r="I27" i="1" s="1"/>
  <c r="F133" i="7"/>
  <c r="G120" i="7"/>
  <c r="F120" i="7"/>
  <c r="G112" i="7"/>
  <c r="F112" i="7"/>
  <c r="G104" i="7"/>
  <c r="F104" i="7"/>
  <c r="G96" i="7"/>
  <c r="F96" i="7"/>
  <c r="G90" i="7"/>
  <c r="F90" i="7"/>
  <c r="G79" i="7"/>
  <c r="F79" i="7"/>
  <c r="G68" i="7"/>
  <c r="F68" i="7"/>
  <c r="G61" i="7"/>
  <c r="F61" i="7"/>
  <c r="G54" i="7"/>
  <c r="F54" i="7"/>
  <c r="G49" i="7"/>
  <c r="F49" i="7"/>
  <c r="G44" i="7"/>
  <c r="G39" i="7"/>
  <c r="F39" i="7"/>
  <c r="F34" i="7"/>
  <c r="D1" i="7"/>
  <c r="F199" i="8"/>
  <c r="F179" i="8"/>
  <c r="H30" i="1" s="1"/>
  <c r="F172" i="8"/>
  <c r="H29" i="1" s="1"/>
  <c r="G162" i="8"/>
  <c r="F162" i="8"/>
  <c r="H28" i="1" s="1"/>
  <c r="G146" i="8"/>
  <c r="F146" i="8"/>
  <c r="H27" i="1" s="1"/>
  <c r="F133" i="8"/>
  <c r="G120" i="8"/>
  <c r="F120" i="8"/>
  <c r="G112" i="8"/>
  <c r="F112" i="8"/>
  <c r="G104" i="8"/>
  <c r="F104" i="8"/>
  <c r="G96" i="8"/>
  <c r="F96" i="8"/>
  <c r="G90" i="8"/>
  <c r="G135" i="8" s="1"/>
  <c r="F90" i="8"/>
  <c r="G79" i="8"/>
  <c r="F79" i="8"/>
  <c r="G68" i="8"/>
  <c r="F68" i="8"/>
  <c r="G61" i="8"/>
  <c r="F61" i="8"/>
  <c r="G54" i="8"/>
  <c r="F54" i="8"/>
  <c r="G49" i="8"/>
  <c r="F49" i="8"/>
  <c r="G44" i="8"/>
  <c r="F44" i="8"/>
  <c r="G39" i="8"/>
  <c r="F39" i="8"/>
  <c r="F34" i="8"/>
  <c r="D1" i="8"/>
  <c r="I199" i="2"/>
  <c r="I179" i="2"/>
  <c r="I172" i="2"/>
  <c r="I162" i="2"/>
  <c r="F39" i="2"/>
  <c r="F44" i="2"/>
  <c r="F49" i="2"/>
  <c r="F54" i="2"/>
  <c r="F61" i="2"/>
  <c r="F68" i="2"/>
  <c r="F79" i="2"/>
  <c r="F112" i="2"/>
  <c r="F133" i="2"/>
  <c r="F146" i="2"/>
  <c r="F162" i="2"/>
  <c r="F28" i="1" s="1"/>
  <c r="F172" i="2"/>
  <c r="F29" i="1" s="1"/>
  <c r="F179" i="2"/>
  <c r="F30" i="1" s="1"/>
  <c r="F199" i="2"/>
  <c r="G39" i="2"/>
  <c r="A44" i="6"/>
  <c r="F43" i="6"/>
  <c r="R39" i="6"/>
  <c r="Q39" i="6"/>
  <c r="P39" i="6"/>
  <c r="O39" i="6"/>
  <c r="N39" i="6"/>
  <c r="M39" i="6"/>
  <c r="L39" i="6"/>
  <c r="K39" i="6"/>
  <c r="J39" i="6"/>
  <c r="I39" i="6"/>
  <c r="H39" i="6"/>
  <c r="G39" i="6"/>
  <c r="F38" i="6"/>
  <c r="F37" i="6"/>
  <c r="F36" i="6"/>
  <c r="F35" i="6"/>
  <c r="R32" i="6"/>
  <c r="Q32" i="6"/>
  <c r="P32" i="6"/>
  <c r="O32" i="6"/>
  <c r="N32" i="6"/>
  <c r="M32" i="6"/>
  <c r="L32" i="6"/>
  <c r="K32" i="6"/>
  <c r="J32" i="6"/>
  <c r="I32" i="6"/>
  <c r="H32" i="6"/>
  <c r="G32" i="6"/>
  <c r="F32" i="6"/>
  <c r="F31" i="6"/>
  <c r="T30" i="6"/>
  <c r="T31" i="6" s="1"/>
  <c r="F30" i="6"/>
  <c r="R27" i="6"/>
  <c r="Q27" i="6"/>
  <c r="Q41" i="6" s="1"/>
  <c r="P27" i="6"/>
  <c r="P41" i="6" s="1"/>
  <c r="O27" i="6"/>
  <c r="N27" i="6"/>
  <c r="N41" i="6" s="1"/>
  <c r="M27" i="6"/>
  <c r="L27" i="6"/>
  <c r="L41" i="6" s="1"/>
  <c r="K27" i="6"/>
  <c r="J27" i="6"/>
  <c r="J41" i="6" s="1"/>
  <c r="I27" i="6"/>
  <c r="H27" i="6"/>
  <c r="H41" i="6" s="1"/>
  <c r="G27" i="6"/>
  <c r="A27" i="6"/>
  <c r="F26" i="6"/>
  <c r="A26" i="6"/>
  <c r="F25" i="6"/>
  <c r="A25" i="6"/>
  <c r="F24" i="6"/>
  <c r="A24" i="6"/>
  <c r="F23" i="6"/>
  <c r="A23" i="6"/>
  <c r="F22" i="6"/>
  <c r="A22" i="6"/>
  <c r="F21" i="6"/>
  <c r="A21" i="6"/>
  <c r="F20" i="6"/>
  <c r="A20" i="6"/>
  <c r="F19" i="6"/>
  <c r="A19" i="6"/>
  <c r="F18" i="6"/>
  <c r="A18" i="6"/>
  <c r="F17" i="6"/>
  <c r="A17" i="6"/>
  <c r="F16" i="6"/>
  <c r="A16" i="6"/>
  <c r="F15" i="6"/>
  <c r="A15" i="6"/>
  <c r="A14" i="6"/>
  <c r="A13" i="6"/>
  <c r="F12" i="6"/>
  <c r="A12" i="6"/>
  <c r="F11" i="6"/>
  <c r="A11" i="6"/>
  <c r="B1" i="6"/>
  <c r="A44" i="5"/>
  <c r="F43" i="5"/>
  <c r="R39" i="5"/>
  <c r="Q39" i="5"/>
  <c r="P39" i="5"/>
  <c r="O39" i="5"/>
  <c r="N39" i="5"/>
  <c r="M39" i="5"/>
  <c r="L39" i="5"/>
  <c r="K39" i="5"/>
  <c r="J39" i="5"/>
  <c r="I39" i="5"/>
  <c r="H39" i="5"/>
  <c r="G39" i="5"/>
  <c r="F38" i="5"/>
  <c r="F37" i="5"/>
  <c r="F36" i="5"/>
  <c r="F35" i="5"/>
  <c r="R32" i="5"/>
  <c r="Q32" i="5"/>
  <c r="P32" i="5"/>
  <c r="O32" i="5"/>
  <c r="N32" i="5"/>
  <c r="M32" i="5"/>
  <c r="L32" i="5"/>
  <c r="K32" i="5"/>
  <c r="J32" i="5"/>
  <c r="I32" i="5"/>
  <c r="H32" i="5"/>
  <c r="G32" i="5"/>
  <c r="F32" i="5"/>
  <c r="F31" i="5"/>
  <c r="T30" i="5"/>
  <c r="T31" i="5" s="1"/>
  <c r="F30" i="5"/>
  <c r="R27" i="5"/>
  <c r="R41" i="5" s="1"/>
  <c r="Q27" i="5"/>
  <c r="Q41" i="5" s="1"/>
  <c r="P27" i="5"/>
  <c r="P41" i="5" s="1"/>
  <c r="O27" i="5"/>
  <c r="N27" i="5"/>
  <c r="N41" i="5" s="1"/>
  <c r="M27" i="5"/>
  <c r="M41" i="5" s="1"/>
  <c r="L27" i="5"/>
  <c r="L41" i="5" s="1"/>
  <c r="K27" i="5"/>
  <c r="K41" i="5" s="1"/>
  <c r="J27" i="5"/>
  <c r="J41" i="5" s="1"/>
  <c r="I27" i="5"/>
  <c r="I41" i="5" s="1"/>
  <c r="H27" i="5"/>
  <c r="H41" i="5" s="1"/>
  <c r="G27" i="5"/>
  <c r="G41" i="5" s="1"/>
  <c r="G44" i="5" s="1"/>
  <c r="H43" i="5" s="1"/>
  <c r="A27" i="5"/>
  <c r="F26" i="5"/>
  <c r="A26" i="5"/>
  <c r="F25" i="5"/>
  <c r="A25" i="5"/>
  <c r="F24" i="5"/>
  <c r="A24" i="5"/>
  <c r="F23" i="5"/>
  <c r="A23" i="5"/>
  <c r="F22" i="5"/>
  <c r="A22" i="5"/>
  <c r="F21" i="5"/>
  <c r="A21" i="5"/>
  <c r="A20" i="5"/>
  <c r="F19" i="5"/>
  <c r="A19" i="5"/>
  <c r="F18" i="5"/>
  <c r="A18" i="5"/>
  <c r="F17" i="5"/>
  <c r="A17" i="5"/>
  <c r="F16" i="5"/>
  <c r="A16" i="5"/>
  <c r="A15" i="5"/>
  <c r="A14" i="5"/>
  <c r="A13" i="5"/>
  <c r="A12" i="5"/>
  <c r="A11" i="5"/>
  <c r="B1" i="5"/>
  <c r="G162" i="2"/>
  <c r="G146" i="2"/>
  <c r="G120" i="2"/>
  <c r="F120" i="2"/>
  <c r="G112" i="2"/>
  <c r="G104" i="2"/>
  <c r="F104" i="2"/>
  <c r="G96" i="2"/>
  <c r="F96" i="2"/>
  <c r="G90" i="2"/>
  <c r="F90" i="2"/>
  <c r="G79" i="2"/>
  <c r="G68" i="2"/>
  <c r="G61" i="2"/>
  <c r="G54" i="2"/>
  <c r="G49" i="2"/>
  <c r="G44" i="2"/>
  <c r="F7" i="1"/>
  <c r="F16" i="3"/>
  <c r="C1" i="3"/>
  <c r="A44" i="3"/>
  <c r="F43" i="3"/>
  <c r="R39" i="3"/>
  <c r="Q39" i="3"/>
  <c r="P39" i="3"/>
  <c r="O39" i="3"/>
  <c r="N39" i="3"/>
  <c r="M39" i="3"/>
  <c r="L39" i="3"/>
  <c r="K39" i="3"/>
  <c r="J39" i="3"/>
  <c r="I39" i="3"/>
  <c r="H39" i="3"/>
  <c r="G39" i="3"/>
  <c r="F38" i="3"/>
  <c r="F37" i="3"/>
  <c r="F36" i="3"/>
  <c r="F35" i="3"/>
  <c r="R32" i="3"/>
  <c r="Q32" i="3"/>
  <c r="P32" i="3"/>
  <c r="O32" i="3"/>
  <c r="N32" i="3"/>
  <c r="M32" i="3"/>
  <c r="L32" i="3"/>
  <c r="K32" i="3"/>
  <c r="J32" i="3"/>
  <c r="I32" i="3"/>
  <c r="H32" i="3"/>
  <c r="G32" i="3"/>
  <c r="F32" i="3"/>
  <c r="F31" i="3"/>
  <c r="T30" i="3"/>
  <c r="T31" i="3" s="1"/>
  <c r="F30" i="3"/>
  <c r="R41" i="3"/>
  <c r="O41" i="3"/>
  <c r="N41" i="3"/>
  <c r="M41" i="3"/>
  <c r="L41" i="3"/>
  <c r="K41" i="3"/>
  <c r="J41" i="3"/>
  <c r="I41" i="3"/>
  <c r="A27" i="3"/>
  <c r="F26" i="3"/>
  <c r="A26" i="3"/>
  <c r="F25" i="3"/>
  <c r="A25" i="3"/>
  <c r="F24" i="3"/>
  <c r="A24" i="3"/>
  <c r="F23" i="3"/>
  <c r="A23" i="3"/>
  <c r="F22" i="3"/>
  <c r="A22" i="3"/>
  <c r="F21" i="3"/>
  <c r="A21" i="3"/>
  <c r="F20" i="3"/>
  <c r="A20" i="3"/>
  <c r="F19" i="3"/>
  <c r="A19" i="3"/>
  <c r="F18" i="3"/>
  <c r="A18" i="3"/>
  <c r="F17" i="3"/>
  <c r="A17" i="3"/>
  <c r="A16" i="3"/>
  <c r="A15" i="3"/>
  <c r="A14" i="3"/>
  <c r="A13" i="3"/>
  <c r="F12" i="3"/>
  <c r="A12" i="3"/>
  <c r="F11" i="3"/>
  <c r="A11" i="3"/>
  <c r="I201" i="2"/>
  <c r="I81" i="2"/>
  <c r="K54" i="1"/>
  <c r="K53" i="1"/>
  <c r="K52" i="1"/>
  <c r="K51" i="1"/>
  <c r="K49" i="1"/>
  <c r="K48" i="1"/>
  <c r="K47" i="1"/>
  <c r="K46" i="1"/>
  <c r="K43" i="1"/>
  <c r="K42" i="1"/>
  <c r="K41" i="1"/>
  <c r="K40" i="1"/>
  <c r="K39" i="1"/>
  <c r="K38" i="1"/>
  <c r="K37" i="1"/>
  <c r="K36" i="1"/>
  <c r="K35" i="1"/>
  <c r="K32" i="1"/>
  <c r="K31" i="1"/>
  <c r="K30" i="1"/>
  <c r="K29" i="1"/>
  <c r="K28" i="1"/>
  <c r="K27" i="1"/>
  <c r="K26" i="1"/>
  <c r="K25" i="1"/>
  <c r="K22" i="1"/>
  <c r="K21" i="1"/>
  <c r="K20" i="1"/>
  <c r="K19" i="1"/>
  <c r="K18" i="1"/>
  <c r="K17" i="1"/>
  <c r="K16" i="1"/>
  <c r="K15" i="1"/>
  <c r="K14" i="1"/>
  <c r="K13" i="1"/>
  <c r="K12" i="1"/>
  <c r="K11" i="1"/>
  <c r="K10" i="1"/>
  <c r="K9" i="1"/>
  <c r="G135" i="7" l="1"/>
  <c r="G81" i="8"/>
  <c r="F135" i="7"/>
  <c r="I26" i="1" s="1"/>
  <c r="F27" i="5"/>
  <c r="G81" i="9"/>
  <c r="H43" i="1"/>
  <c r="O41" i="6"/>
  <c r="F43" i="1"/>
  <c r="R41" i="6"/>
  <c r="Q41" i="3"/>
  <c r="O41" i="5"/>
  <c r="G41" i="3"/>
  <c r="G44" i="3" s="1"/>
  <c r="H43" i="3" s="1"/>
  <c r="G135" i="9"/>
  <c r="G48" i="1"/>
  <c r="G49" i="1" s="1"/>
  <c r="F48" i="1"/>
  <c r="F39" i="5"/>
  <c r="F27" i="3"/>
  <c r="F39" i="6"/>
  <c r="I48" i="1"/>
  <c r="I49" i="1" s="1"/>
  <c r="T31" i="11"/>
  <c r="T32" i="11" s="1"/>
  <c r="T35" i="11" s="1"/>
  <c r="G135" i="2"/>
  <c r="F39" i="3"/>
  <c r="G41" i="6"/>
  <c r="G44" i="6" s="1"/>
  <c r="H43" i="6" s="1"/>
  <c r="H44" i="6" s="1"/>
  <c r="I43" i="6" s="1"/>
  <c r="I41" i="6"/>
  <c r="K41" i="6"/>
  <c r="M41" i="6"/>
  <c r="H48" i="1"/>
  <c r="H49" i="1" s="1"/>
  <c r="F81" i="9"/>
  <c r="G25" i="1" s="1"/>
  <c r="G31" i="1" s="1"/>
  <c r="H44" i="5"/>
  <c r="I43" i="5" s="1"/>
  <c r="I44" i="5" s="1"/>
  <c r="J43" i="5" s="1"/>
  <c r="J44" i="5" s="1"/>
  <c r="K43" i="5" s="1"/>
  <c r="K44" i="5" s="1"/>
  <c r="L43" i="5" s="1"/>
  <c r="L44" i="5" s="1"/>
  <c r="M43" i="5" s="1"/>
  <c r="M44" i="5" s="1"/>
  <c r="N43" i="5" s="1"/>
  <c r="N44" i="5" s="1"/>
  <c r="O43" i="5" s="1"/>
  <c r="F27" i="6"/>
  <c r="F39" i="11"/>
  <c r="H41" i="3"/>
  <c r="P41" i="3"/>
  <c r="A31" i="5"/>
  <c r="T32" i="5"/>
  <c r="A31" i="6"/>
  <c r="T32" i="6"/>
  <c r="T32" i="3"/>
  <c r="A31" i="3"/>
  <c r="A30" i="3"/>
  <c r="G81" i="2"/>
  <c r="A30" i="5"/>
  <c r="A30" i="6"/>
  <c r="I22" i="1"/>
  <c r="F135" i="8"/>
  <c r="H26" i="1" s="1"/>
  <c r="G201" i="8"/>
  <c r="H22" i="1"/>
  <c r="G22" i="1"/>
  <c r="G81" i="7"/>
  <c r="G201" i="7" s="1"/>
  <c r="F81" i="7"/>
  <c r="I25" i="1" s="1"/>
  <c r="I31" i="1" s="1"/>
  <c r="F81" i="8"/>
  <c r="H25" i="1" s="1"/>
  <c r="F135" i="2"/>
  <c r="F26" i="1" s="1"/>
  <c r="F27" i="1"/>
  <c r="F81" i="2"/>
  <c r="F25" i="1" s="1"/>
  <c r="F22" i="1"/>
  <c r="F49" i="1" l="1"/>
  <c r="O44" i="5"/>
  <c r="P43" i="5" s="1"/>
  <c r="P44" i="5" s="1"/>
  <c r="Q43" i="5" s="1"/>
  <c r="Q44" i="5" s="1"/>
  <c r="R43" i="5" s="1"/>
  <c r="R44" i="5" s="1"/>
  <c r="G201" i="9"/>
  <c r="H44" i="3"/>
  <c r="I43" i="3" s="1"/>
  <c r="I44" i="3" s="1"/>
  <c r="J43" i="3" s="1"/>
  <c r="J44" i="3" s="1"/>
  <c r="K43" i="3" s="1"/>
  <c r="K44" i="3" s="1"/>
  <c r="L43" i="3" s="1"/>
  <c r="L44" i="3" s="1"/>
  <c r="M43" i="3" s="1"/>
  <c r="M44" i="3" s="1"/>
  <c r="N43" i="3" s="1"/>
  <c r="N44" i="3" s="1"/>
  <c r="O43" i="3" s="1"/>
  <c r="O44" i="3" s="1"/>
  <c r="P43" i="3" s="1"/>
  <c r="P44" i="3" s="1"/>
  <c r="Q43" i="3" s="1"/>
  <c r="Q44" i="3" s="1"/>
  <c r="R43" i="3" s="1"/>
  <c r="R44" i="3" s="1"/>
  <c r="F41" i="6"/>
  <c r="F44" i="6" s="1"/>
  <c r="F41" i="5"/>
  <c r="F44" i="5" s="1"/>
  <c r="A32" i="11"/>
  <c r="G201" i="2"/>
  <c r="F41" i="3"/>
  <c r="F44" i="3" s="1"/>
  <c r="F201" i="9"/>
  <c r="A31" i="11"/>
  <c r="I44" i="6"/>
  <c r="J43" i="6" s="1"/>
  <c r="J44" i="6" s="1"/>
  <c r="K43" i="6" s="1"/>
  <c r="K44" i="6" s="1"/>
  <c r="L43" i="6" s="1"/>
  <c r="L44" i="6" s="1"/>
  <c r="M43" i="6" s="1"/>
  <c r="M44" i="6" s="1"/>
  <c r="N43" i="6" s="1"/>
  <c r="N44" i="6" s="1"/>
  <c r="O43" i="6" s="1"/>
  <c r="O44" i="6" s="1"/>
  <c r="P43" i="6" s="1"/>
  <c r="P44" i="6" s="1"/>
  <c r="Q43" i="6" s="1"/>
  <c r="Q44" i="6" s="1"/>
  <c r="R43" i="6" s="1"/>
  <c r="R44" i="6" s="1"/>
  <c r="T36" i="11"/>
  <c r="A35" i="11"/>
  <c r="A32" i="6"/>
  <c r="T35" i="6"/>
  <c r="I32" i="1"/>
  <c r="I51" i="1" s="1"/>
  <c r="T35" i="3"/>
  <c r="A32" i="3"/>
  <c r="T35" i="5"/>
  <c r="A32" i="5"/>
  <c r="H31" i="1"/>
  <c r="H32" i="1" s="1"/>
  <c r="H51" i="1" s="1"/>
  <c r="G32" i="1"/>
  <c r="G51" i="1" s="1"/>
  <c r="F201" i="7"/>
  <c r="F201" i="8"/>
  <c r="F201" i="2"/>
  <c r="F31" i="1"/>
  <c r="F32" i="1" s="1"/>
  <c r="F51" i="1" l="1"/>
  <c r="F54" i="1" s="1"/>
  <c r="G53" i="1" s="1"/>
  <c r="G54" i="1" s="1"/>
  <c r="H53" i="1" s="1"/>
  <c r="H54" i="1" s="1"/>
  <c r="I53" i="1" s="1"/>
  <c r="I54" i="1" s="1"/>
  <c r="A36" i="11"/>
  <c r="T37" i="11"/>
  <c r="T36" i="5"/>
  <c r="A35" i="5"/>
  <c r="A35" i="3"/>
  <c r="T36" i="3"/>
  <c r="A35" i="6"/>
  <c r="T36" i="6"/>
  <c r="T38" i="11" l="1"/>
  <c r="A37" i="11"/>
  <c r="A36" i="6"/>
  <c r="T37" i="6"/>
  <c r="A36" i="3"/>
  <c r="T37" i="3"/>
  <c r="A36" i="5"/>
  <c r="T37" i="5"/>
  <c r="T39" i="11" l="1"/>
  <c r="A38" i="11"/>
  <c r="T38" i="5"/>
  <c r="A37" i="5"/>
  <c r="A37" i="3"/>
  <c r="T38" i="3"/>
  <c r="A37" i="6"/>
  <c r="T38" i="6"/>
  <c r="A39" i="11" l="1"/>
  <c r="T41" i="11"/>
  <c r="A38" i="6"/>
  <c r="T39" i="6"/>
  <c r="T39" i="3"/>
  <c r="A38" i="3"/>
  <c r="T39" i="5"/>
  <c r="A38" i="5"/>
  <c r="A41" i="11" l="1"/>
  <c r="T43" i="11"/>
  <c r="A43" i="11" s="1"/>
  <c r="A39" i="6"/>
  <c r="T41" i="6"/>
  <c r="T41" i="5"/>
  <c r="A39" i="5"/>
  <c r="A39" i="3"/>
  <c r="T41" i="3"/>
  <c r="T43" i="3" l="1"/>
  <c r="A43" i="3" s="1"/>
  <c r="A41" i="3"/>
  <c r="T43" i="6"/>
  <c r="A43" i="6" s="1"/>
  <c r="A41" i="6"/>
  <c r="T43" i="5"/>
  <c r="A43" i="5" s="1"/>
  <c r="A41" i="5"/>
  <c r="R27" i="11" l="1"/>
  <c r="R41" i="11" s="1"/>
  <c r="F24" i="11"/>
  <c r="F27" i="11" s="1"/>
  <c r="F41" i="11" s="1"/>
  <c r="F44" i="11" s="1"/>
  <c r="J27" i="11"/>
  <c r="J41" i="11" s="1"/>
  <c r="H27" i="11"/>
  <c r="H41" i="11" s="1"/>
  <c r="Q27" i="11"/>
  <c r="Q41" i="11" s="1"/>
  <c r="M27" i="11"/>
  <c r="M41" i="11" s="1"/>
  <c r="G27" i="11"/>
  <c r="G41" i="11" s="1"/>
  <c r="G44" i="11" s="1"/>
  <c r="H43" i="11" s="1"/>
  <c r="L27" i="11"/>
  <c r="L41" i="11" s="1"/>
  <c r="K27" i="11"/>
  <c r="K41" i="11" s="1"/>
  <c r="I27" i="11"/>
  <c r="I41" i="11" s="1"/>
  <c r="P27" i="11"/>
  <c r="P41" i="11" s="1"/>
  <c r="O27" i="11"/>
  <c r="O41" i="11" s="1"/>
  <c r="N27" i="11"/>
  <c r="N41" i="11" s="1"/>
  <c r="H44" i="11" l="1"/>
  <c r="I43" i="11" s="1"/>
  <c r="I44" i="11" s="1"/>
  <c r="J43" i="11" s="1"/>
  <c r="J44" i="11" s="1"/>
  <c r="K43" i="11" s="1"/>
  <c r="K44" i="11" s="1"/>
  <c r="L43" i="11" s="1"/>
  <c r="L44" i="11" s="1"/>
  <c r="M43" i="11" s="1"/>
  <c r="M44" i="11" s="1"/>
  <c r="N43" i="11" s="1"/>
  <c r="N44" i="11" s="1"/>
  <c r="O43" i="11" s="1"/>
  <c r="O44" i="11" s="1"/>
  <c r="P43" i="11" s="1"/>
  <c r="P44" i="11" s="1"/>
  <c r="Q43" i="11" s="1"/>
  <c r="Q44" i="11" s="1"/>
  <c r="R43" i="11" s="1"/>
  <c r="R44" i="11" s="1"/>
</calcChain>
</file>

<file path=xl/comments1.xml><?xml version="1.0" encoding="utf-8"?>
<comments xmlns="http://schemas.openxmlformats.org/spreadsheetml/2006/main">
  <authors>
    <author>cwc</author>
  </authors>
  <commentList>
    <comment ref="A3" authorId="0">
      <text>
        <r>
          <rPr>
            <sz val="8"/>
            <color indexed="81"/>
            <rFont val="Tahoma"/>
            <family val="2"/>
          </rPr>
          <t>Of the Charter School only. This schedule will NOT include the expenditures of the any applicable component unit.</t>
        </r>
      </text>
    </comment>
    <comment ref="C8" authorId="0">
      <text>
        <r>
          <rPr>
            <b/>
            <sz val="8"/>
            <color indexed="81"/>
            <rFont val="Tahoma"/>
            <family val="2"/>
          </rPr>
          <t xml:space="preserve">A note about subtotals:
</t>
        </r>
        <r>
          <rPr>
            <sz val="8"/>
            <color indexed="81"/>
            <rFont val="Tahoma"/>
            <family val="2"/>
          </rPr>
          <t>In order to avoid duplicative heading rows, subtotals rows are ABOVE detail rows, when applicable.</t>
        </r>
        <r>
          <rPr>
            <sz val="8"/>
            <color indexed="81"/>
            <rFont val="Tahoma"/>
            <family val="2"/>
          </rPr>
          <t xml:space="preserve">
</t>
        </r>
      </text>
    </comment>
  </commentList>
</comments>
</file>

<file path=xl/comments2.xml><?xml version="1.0" encoding="utf-8"?>
<comments xmlns="http://schemas.openxmlformats.org/spreadsheetml/2006/main">
  <authors>
    <author>cwc</author>
  </authors>
  <commentList>
    <comment ref="A3" authorId="0">
      <text>
        <r>
          <rPr>
            <sz val="8"/>
            <color indexed="81"/>
            <rFont val="Tahoma"/>
            <family val="2"/>
          </rPr>
          <t>Of the Charter School only. This schedule will NOT include the expenditures of the any applicable component unit.</t>
        </r>
      </text>
    </comment>
    <comment ref="C8" authorId="0">
      <text>
        <r>
          <rPr>
            <b/>
            <sz val="8"/>
            <color indexed="81"/>
            <rFont val="Tahoma"/>
            <family val="2"/>
          </rPr>
          <t xml:space="preserve">A note about subtotals:
</t>
        </r>
        <r>
          <rPr>
            <sz val="8"/>
            <color indexed="81"/>
            <rFont val="Tahoma"/>
            <family val="2"/>
          </rPr>
          <t>In order to avoid duplicative heading rows, subtotals rows are ABOVE detail rows, when applicable.</t>
        </r>
        <r>
          <rPr>
            <sz val="8"/>
            <color indexed="81"/>
            <rFont val="Tahoma"/>
            <family val="2"/>
          </rPr>
          <t xml:space="preserve">
</t>
        </r>
      </text>
    </comment>
  </commentList>
</comments>
</file>

<file path=xl/comments3.xml><?xml version="1.0" encoding="utf-8"?>
<comments xmlns="http://schemas.openxmlformats.org/spreadsheetml/2006/main">
  <authors>
    <author>cwc</author>
  </authors>
  <commentList>
    <comment ref="A3" authorId="0">
      <text>
        <r>
          <rPr>
            <sz val="8"/>
            <color indexed="81"/>
            <rFont val="Tahoma"/>
            <family val="2"/>
          </rPr>
          <t>Of the Charter School only. This schedule will NOT include the expenditures of the any applicable component unit.</t>
        </r>
      </text>
    </comment>
    <comment ref="C8" authorId="0">
      <text>
        <r>
          <rPr>
            <b/>
            <sz val="8"/>
            <color indexed="81"/>
            <rFont val="Tahoma"/>
            <family val="2"/>
          </rPr>
          <t xml:space="preserve">A note about subtotals:
</t>
        </r>
        <r>
          <rPr>
            <sz val="8"/>
            <color indexed="81"/>
            <rFont val="Tahoma"/>
            <family val="2"/>
          </rPr>
          <t>In order to avoid duplicative heading rows, subtotals rows are ABOVE detail rows, when applicable.</t>
        </r>
        <r>
          <rPr>
            <sz val="8"/>
            <color indexed="81"/>
            <rFont val="Tahoma"/>
            <family val="2"/>
          </rPr>
          <t xml:space="preserve">
</t>
        </r>
      </text>
    </comment>
  </commentList>
</comments>
</file>

<file path=xl/comments4.xml><?xml version="1.0" encoding="utf-8"?>
<comments xmlns="http://schemas.openxmlformats.org/spreadsheetml/2006/main">
  <authors>
    <author>cwc</author>
  </authors>
  <commentList>
    <comment ref="A3" authorId="0">
      <text>
        <r>
          <rPr>
            <sz val="8"/>
            <color indexed="81"/>
            <rFont val="Tahoma"/>
            <family val="2"/>
          </rPr>
          <t>Of the Charter School only. This schedule will NOT include the expenditures of the any applicable component unit.</t>
        </r>
      </text>
    </comment>
    <comment ref="C8" authorId="0">
      <text>
        <r>
          <rPr>
            <b/>
            <sz val="8"/>
            <color indexed="81"/>
            <rFont val="Tahoma"/>
            <family val="2"/>
          </rPr>
          <t xml:space="preserve">A note about subtotals:
</t>
        </r>
        <r>
          <rPr>
            <sz val="8"/>
            <color indexed="81"/>
            <rFont val="Tahoma"/>
            <family val="2"/>
          </rPr>
          <t>In order to avoid duplicative heading rows, subtotals rows are ABOVE detail rows, when applicable.</t>
        </r>
        <r>
          <rPr>
            <sz val="8"/>
            <color indexed="81"/>
            <rFont val="Tahoma"/>
            <family val="2"/>
          </rPr>
          <t xml:space="preserve">
</t>
        </r>
      </text>
    </comment>
  </commentList>
</comments>
</file>

<file path=xl/sharedStrings.xml><?xml version="1.0" encoding="utf-8"?>
<sst xmlns="http://schemas.openxmlformats.org/spreadsheetml/2006/main" count="1758" uniqueCount="520">
  <si>
    <t xml:space="preserve">NAME: </t>
  </si>
  <si>
    <t>Form A1</t>
  </si>
  <si>
    <t xml:space="preserve">Annual Budget </t>
  </si>
  <si>
    <t>Line</t>
  </si>
  <si>
    <t>Instructions/Notes</t>
  </si>
  <si>
    <t>OPERATING REVENUES</t>
  </si>
  <si>
    <t>Grants - State Per Pupil</t>
  </si>
  <si>
    <t>Grants - State Facilities</t>
  </si>
  <si>
    <t>Grants - State Other</t>
  </si>
  <si>
    <t>Other State funding (Testing,  Etc.)</t>
  </si>
  <si>
    <t>Grants - Federal</t>
  </si>
  <si>
    <t>Grants - Private</t>
  </si>
  <si>
    <t>Grants awarded by private (non-governmental) foundations, corporations, or individuals.</t>
  </si>
  <si>
    <t>Nutrition Funding - Federal</t>
  </si>
  <si>
    <t>Funding for nutrition programs is split between the federal and state governments. Split info. can be found at http://www.doe.mass.edu/news/news.asp?id=2533.</t>
  </si>
  <si>
    <t>Nutrition Funding - Fees</t>
  </si>
  <si>
    <t>Fees collected from students/parents for nutrition programs.</t>
  </si>
  <si>
    <t>Other Program Fees</t>
  </si>
  <si>
    <t>Any other fees (other than for nutrition or transportation) that the school collects transportation, uniforms, etc.</t>
  </si>
  <si>
    <t>Contributions, in-kind</t>
  </si>
  <si>
    <t>Contributions, cash</t>
  </si>
  <si>
    <t xml:space="preserve"> </t>
  </si>
  <si>
    <t>Ongoing donations from individuals, businesses, or corporations.</t>
  </si>
  <si>
    <t>Transportation  Fees</t>
  </si>
  <si>
    <t>Fees collected from students or parents for for transportation services.</t>
  </si>
  <si>
    <t>SPED Reimbursements</t>
  </si>
  <si>
    <t>Reimbursements from the State of Hawaii for special education students, if applicable.</t>
  </si>
  <si>
    <t>Other:</t>
  </si>
  <si>
    <t>Please enter a brief description in the highlighted green cell, if applicable.</t>
  </si>
  <si>
    <t>TOTAL OPERATING REVENUES</t>
  </si>
  <si>
    <t>Calculates automatically.</t>
  </si>
  <si>
    <t>OPERATING EXPENSES</t>
  </si>
  <si>
    <t>Administration</t>
  </si>
  <si>
    <t>Instructional Services</t>
  </si>
  <si>
    <t>Pupil Services</t>
  </si>
  <si>
    <t>Operation &amp; Maintenance of Plant</t>
  </si>
  <si>
    <t>Benefits and Other Fixed Charges</t>
  </si>
  <si>
    <t>Community Services</t>
  </si>
  <si>
    <t>TOTAL OPERATING EXPENSES</t>
  </si>
  <si>
    <t>TOTAL OPERATING GAIN/(LOSS)</t>
  </si>
  <si>
    <t>NONOPERATING REVENUE</t>
  </si>
  <si>
    <t>Grants awarded by private foundations or corporations.</t>
  </si>
  <si>
    <t>Monetary value of in-kind donations for services that would otherwise have been purchased.</t>
  </si>
  <si>
    <t>Contributions, from Component Unit</t>
  </si>
  <si>
    <t>Contributions, Cash</t>
  </si>
  <si>
    <t>Rental Income</t>
  </si>
  <si>
    <t>Income generated from rental of space.</t>
  </si>
  <si>
    <t>Interest/Investment Income</t>
  </si>
  <si>
    <t>Income generated from interest/investments.</t>
  </si>
  <si>
    <t>TOTAL NONOPERATING REVENUE</t>
  </si>
  <si>
    <t>NONOPERATING EXPENSES</t>
  </si>
  <si>
    <t>Long-Term Interest</t>
  </si>
  <si>
    <t>TOTAL NONOPERATING EXPENSES</t>
  </si>
  <si>
    <t>TOTAL NONOPERATING GAIN/(LOSS)</t>
  </si>
  <si>
    <t>CHANGES IN NET ASSETS:</t>
  </si>
  <si>
    <t>NET ASSETS AT BEGINNING OF YEAR</t>
  </si>
  <si>
    <t>NET ASSETS AT END OF YEAR</t>
  </si>
  <si>
    <t xml:space="preserve">Calculates automatically. </t>
  </si>
  <si>
    <t>Form A2</t>
  </si>
  <si>
    <t>Crosswalk to EOYR, if possible</t>
  </si>
  <si>
    <t>Functional Category</t>
  </si>
  <si>
    <t>FTE</t>
  </si>
  <si>
    <t>1000 series</t>
  </si>
  <si>
    <t>1100</t>
  </si>
  <si>
    <t xml:space="preserve">    Contracted Services  </t>
  </si>
  <si>
    <t xml:space="preserve">    Travel and other expenses</t>
  </si>
  <si>
    <t>Travel and other expenses for Board members such as dues, subscriptions and memberships.</t>
  </si>
  <si>
    <t xml:space="preserve">     Supplies &amp; Materials</t>
  </si>
  <si>
    <t>Subtotal - School Leadership</t>
  </si>
  <si>
    <t>Calculates automatically - expenses for the School Leadership office.</t>
  </si>
  <si>
    <t>1210, 1220</t>
  </si>
  <si>
    <t xml:space="preserve">    Salaries - Professional</t>
  </si>
  <si>
    <t xml:space="preserve">    Contracted Services</t>
  </si>
  <si>
    <t>Subtotal - Business and Finance</t>
  </si>
  <si>
    <t>Calculates automatically - expenses for the Business and Finance office.</t>
  </si>
  <si>
    <t>1410</t>
  </si>
  <si>
    <t>Salaries for non-instructional school-wide administrative personnel such as business manager, accountant, chief financial officer, etc.</t>
  </si>
  <si>
    <t>Subtotal - Human Resources</t>
  </si>
  <si>
    <t>Calculates automatically - expenses for the HR office.</t>
  </si>
  <si>
    <t>1420</t>
  </si>
  <si>
    <t>Subtotal - Legal Services</t>
  </si>
  <si>
    <t>Calculates automatically - expenses for legal representation for the School.</t>
  </si>
  <si>
    <t>1430, 1435</t>
  </si>
  <si>
    <t>Subtotal - Info. Management &amp; Technology</t>
  </si>
  <si>
    <t>Calculates automatically - expenses that support the data processing needs of the school, including student databases.</t>
  </si>
  <si>
    <t>1450</t>
  </si>
  <si>
    <t xml:space="preserve">    Supplies and Materials</t>
  </si>
  <si>
    <t>1230</t>
  </si>
  <si>
    <t xml:space="preserve">    Depreciation for Information Technology</t>
  </si>
  <si>
    <t>Annual depreciation expense for capitalized Information Management and Technology.</t>
  </si>
  <si>
    <t>Subtotal - Development</t>
  </si>
  <si>
    <t>Calculates automatically - expenses related to development, fundraising, and recruitment.</t>
  </si>
  <si>
    <t xml:space="preserve">    Fundraising</t>
  </si>
  <si>
    <t>Expenses related to fundraising.</t>
  </si>
  <si>
    <t>1230??</t>
  </si>
  <si>
    <t>Subtotal - Other Administration</t>
  </si>
  <si>
    <t xml:space="preserve">    Salaries - Clerical</t>
  </si>
  <si>
    <t>Salaries for administrative support personnel who prepare, transcribe, systematize or preserve communications, records and transactions.</t>
  </si>
  <si>
    <t xml:space="preserve">    Recruitment/Advertising</t>
  </si>
  <si>
    <t>Travel and other expenses for staff and the school such as dues, subscriptions and memberships.</t>
  </si>
  <si>
    <t xml:space="preserve">    Other: </t>
  </si>
  <si>
    <t>Dues, Licenses, Permits, Admin Meetings</t>
  </si>
  <si>
    <t>2000 series</t>
  </si>
  <si>
    <t>Subtotal - Instructional Leadership</t>
  </si>
  <si>
    <t>Calculates automatically - expenses for instructional leadership.</t>
  </si>
  <si>
    <t>2100s, 2200s, 2315</t>
  </si>
  <si>
    <t>2110, 2120, 2210, 2220, 2250, 2315</t>
  </si>
  <si>
    <t>Subtotal - Classroom and Specialist Teachers</t>
  </si>
  <si>
    <t>Calculates automatically - expenses for teachers.</t>
  </si>
  <si>
    <t>2300</t>
  </si>
  <si>
    <t xml:space="preserve">    Salaries - Teachers, Classroom</t>
  </si>
  <si>
    <t>2305</t>
  </si>
  <si>
    <t xml:space="preserve">    Salaries - Teachers, Specialists</t>
  </si>
  <si>
    <t>2310</t>
  </si>
  <si>
    <t>Subtotal - Other Teaching Services</t>
  </si>
  <si>
    <t>Calculates automatically - expenses for other teaching services.</t>
  </si>
  <si>
    <t>2320, 2325, 2340</t>
  </si>
  <si>
    <t xml:space="preserve">    Salaries - Nonclerical Paraprofessionals</t>
  </si>
  <si>
    <t>Salaries for paraprofessionals hired to assist teachers/specialists with classroom instruction or to assist teachers in the preparation or reproduction of instructional materials or operation and maintenance of instructional equipment, or performance of o</t>
  </si>
  <si>
    <t>2330</t>
  </si>
  <si>
    <t>Subtotal - Professional Development</t>
  </si>
  <si>
    <t>Calculates automatically - expenses for professional development of instructional personnel.</t>
  </si>
  <si>
    <t>2350s</t>
  </si>
  <si>
    <t>2351, 2353</t>
  </si>
  <si>
    <t>Subtotal - Guidance, Psychological &amp; Testing</t>
  </si>
  <si>
    <t>Calculates automatically - expenses for guidance, psychological, and testing.</t>
  </si>
  <si>
    <t>2700s, 2800s</t>
  </si>
  <si>
    <t>2710, 2720, 2800</t>
  </si>
  <si>
    <t>Subtotal - Materials, Equipment &amp; Technology</t>
  </si>
  <si>
    <t>Calculates automatically - expenses for materials, equipment &amp; technology.</t>
  </si>
  <si>
    <t xml:space="preserve">    Textbooks &amp; Related Media/Materials</t>
  </si>
  <si>
    <t>Expenditures for all textbooks, workbooks, and materials including accessories, such as CD-ROMS, videos, etc. provided as an integrated package, and printed manuals, used to support direct instructional activities.</t>
  </si>
  <si>
    <t>2410</t>
  </si>
  <si>
    <t xml:space="preserve">    Other Instructional Materials</t>
  </si>
  <si>
    <t>Books and other materials, excluding textbooks, for use in school libraries or classroom libraries (trade books, periodicals, reference materials, etc.).</t>
  </si>
  <si>
    <t>2415</t>
  </si>
  <si>
    <t xml:space="preserve">    Instructional Equipment</t>
  </si>
  <si>
    <t>Non-capitalized expenditures for purchase of science laboratory, physical education, equipment, irrespective of unit cost. Also includes lease/purchase of copy equipment primarily used to produce instructional materials.</t>
  </si>
  <si>
    <t>2420</t>
  </si>
  <si>
    <t xml:space="preserve">    General Instructional Supplies</t>
  </si>
  <si>
    <t>Papers, pens, pencils, crayons, chalk, paint, toner printer cartridges, calculators, etc.</t>
  </si>
  <si>
    <t>2430</t>
  </si>
  <si>
    <t xml:space="preserve">    Other Instructional Services</t>
  </si>
  <si>
    <t>Cost for field trips, including admissions and transportation costs. Also, distance learning services.</t>
  </si>
  <si>
    <t>2440</t>
  </si>
  <si>
    <t xml:space="preserve">    Classroom Instructional Technology</t>
  </si>
  <si>
    <t>Computers, servers, networks, scanners, digital cameras, etc. used in the classroom or in computer laboratories.</t>
  </si>
  <si>
    <t>2451</t>
  </si>
  <si>
    <t xml:space="preserve">    Other Instructional Hardware</t>
  </si>
  <si>
    <t>Computers, servers, networks, scanners, digital cameras, etc. for school libraries and media centers.</t>
  </si>
  <si>
    <t>2453</t>
  </si>
  <si>
    <t xml:space="preserve">    Instructional Software</t>
  </si>
  <si>
    <t>Programs, licenses, CD-ROMs.</t>
  </si>
  <si>
    <t>2455</t>
  </si>
  <si>
    <t xml:space="preserve">    Depreciation for Instructional Equipment</t>
  </si>
  <si>
    <t>NA</t>
  </si>
  <si>
    <t>3000 series</t>
  </si>
  <si>
    <t>various salary 3000's</t>
  </si>
  <si>
    <t>Depreciation of Transportation Vehicles</t>
  </si>
  <si>
    <t>3520/3600</t>
  </si>
  <si>
    <t>4000 series</t>
  </si>
  <si>
    <t>Salaries - Operation &amp; Maintenance of Plant</t>
  </si>
  <si>
    <t>Plant managers, custodians, maintenance, etc.</t>
  </si>
  <si>
    <t>various 4000's salaries</t>
  </si>
  <si>
    <t>Utilities</t>
  </si>
  <si>
    <t>Cost of heating fuel, oil, electricity, gas, water, trash, waste disposal, telephone services, etc.</t>
  </si>
  <si>
    <t>4120 and 4130</t>
  </si>
  <si>
    <t>Maintenance of Buildings &amp; Grounds</t>
  </si>
  <si>
    <t>Includes contracted custodial services and building security.</t>
  </si>
  <si>
    <t>4110, 4210, 4220 (Security = 3600, 4225)</t>
  </si>
  <si>
    <t>Maintenance of Equipment</t>
  </si>
  <si>
    <t>Equipment parts and repair, materials, and tools, contracted services, including vehicles.</t>
  </si>
  <si>
    <t>Networking and Telecommunications</t>
  </si>
  <si>
    <t>Costs for supporting school technology infrastructure, including wiring, PBX Systems, file servers, etc.</t>
  </si>
  <si>
    <t>4400</t>
  </si>
  <si>
    <t>Depreciation of Equipment, Building, &amp; Grounds</t>
  </si>
  <si>
    <t>Annual depreciation expense for capitalized Equipment, Networking and Telecommunications, Building, &amp; Grounds.</t>
  </si>
  <si>
    <t>Rental/Lease of Buildings &amp; Grounds</t>
  </si>
  <si>
    <t>Annual operating lease/rental costs on Building/Grounds.</t>
  </si>
  <si>
    <t>Rental/Lease of Equipment</t>
  </si>
  <si>
    <t>Annual operating lease/rental costs on other operations and maintenance of plant equipment.</t>
  </si>
  <si>
    <t>Furniture &amp; Equipment</t>
  </si>
  <si>
    <t>Custodial supplies</t>
  </si>
  <si>
    <t>5000 series</t>
  </si>
  <si>
    <t>Employee Retirement</t>
  </si>
  <si>
    <t>Fringe Benefits</t>
  </si>
  <si>
    <t>5200, 5250</t>
  </si>
  <si>
    <t>Insurance (non-employee)</t>
  </si>
  <si>
    <t>Insurance premiums for property, fire, liability, fidelity bonds; judgments against the school resulting from self-insurance.</t>
  </si>
  <si>
    <t>Short-Term Interest</t>
  </si>
  <si>
    <t>Interest costs for short-term (less than one year) lines of credit, etc.; Charter School figures will be populated from the SOFE sheet.</t>
  </si>
  <si>
    <t>5400, 5450</t>
  </si>
  <si>
    <t>Specify other fixed charge expenditures, if applicable, which may include costs of public safety inspections.</t>
  </si>
  <si>
    <t>5500</t>
  </si>
  <si>
    <t>6000 series</t>
  </si>
  <si>
    <t>Dissemination Activities</t>
  </si>
  <si>
    <t>Activities designed to disseminate the school's best practices to external groups, including presentations at or hosting of conferences, etc.</t>
  </si>
  <si>
    <t>6200</t>
  </si>
  <si>
    <t>Civic Activities</t>
  </si>
  <si>
    <t>Non-Operating Expenses</t>
  </si>
  <si>
    <t>Annual debt service costs for long-term financing (greater than one year).</t>
  </si>
  <si>
    <t>Form A3</t>
  </si>
  <si>
    <r>
      <t>Schedule of</t>
    </r>
    <r>
      <rPr>
        <b/>
        <sz val="11"/>
        <color indexed="10"/>
        <rFont val="Arial"/>
        <family val="2"/>
      </rPr>
      <t xml:space="preserve"> Estimated</t>
    </r>
    <r>
      <rPr>
        <b/>
        <sz val="11"/>
        <rFont val="Arial"/>
        <family val="2"/>
      </rPr>
      <t xml:space="preserve"> Monthly Cash Flows</t>
    </r>
  </si>
  <si>
    <t>Year 1</t>
  </si>
  <si>
    <t>Description</t>
  </si>
  <si>
    <t>Total</t>
  </si>
  <si>
    <t>July</t>
  </si>
  <si>
    <t>August</t>
  </si>
  <si>
    <t>September</t>
  </si>
  <si>
    <t>October</t>
  </si>
  <si>
    <t>November</t>
  </si>
  <si>
    <t>December</t>
  </si>
  <si>
    <t>January</t>
  </si>
  <si>
    <t>February</t>
  </si>
  <si>
    <t>March</t>
  </si>
  <si>
    <t>April</t>
  </si>
  <si>
    <t>May</t>
  </si>
  <si>
    <t>June</t>
  </si>
  <si>
    <t>CASH FLOWS FROM OPERATING ACTIVITIES</t>
  </si>
  <si>
    <t xml:space="preserve">  Cash from Government Funding</t>
  </si>
  <si>
    <t xml:space="preserve">      State Sources</t>
  </si>
  <si>
    <t>Include cash receipts from state sources including per pupil amounts. Per pupil amounts are typically distributed in July, November and after January</t>
  </si>
  <si>
    <t xml:space="preserve">      Federal Sources</t>
  </si>
  <si>
    <t>Include cash receipts from federal sources including entitlement program amounts. Federal program amounts are typically distributed in after the school has been determined to be eligible and after necessary applications have been submitted.</t>
  </si>
  <si>
    <t xml:space="preserve">   Local Cash Receipts</t>
  </si>
  <si>
    <t xml:space="preserve">       Cash Contributions</t>
  </si>
  <si>
    <t xml:space="preserve">Enter estimated cash contributions </t>
  </si>
  <si>
    <t>Enter estimated interest to be received on deposits</t>
  </si>
  <si>
    <t>Enter cash receipts from other local sources</t>
  </si>
  <si>
    <t xml:space="preserve">   Cash Paid to Employees and Vendors</t>
  </si>
  <si>
    <t>Enter cash payments for operations. Enter payments as a negative amount. Do not enter payments for capital assets or principal on debt.</t>
  </si>
  <si>
    <t>Optional lines to use to provide a more detailed accounting of the projected cash payments related to school operations. In the description column add a description of the payment. Enter payments as negative amounts</t>
  </si>
  <si>
    <t>NET CASH PROVIDED (USED) BY OPERATING ACTIVITIES</t>
  </si>
  <si>
    <t xml:space="preserve">       </t>
  </si>
  <si>
    <t>CASH FLOWS FROM INVESTING ACTIVITIES</t>
  </si>
  <si>
    <t xml:space="preserve">       Cash Used to Purchase Capitalized Assets</t>
  </si>
  <si>
    <t xml:space="preserve">Enter amounts used to purchase capitalized assets (furniture, fixtures, equipment, etc.). Enter as negative amounts. </t>
  </si>
  <si>
    <t xml:space="preserve">       Cash Receipts from Sale of Capitalized Assets</t>
  </si>
  <si>
    <t>Enter amounts received upon the sale of capitalized assets (furniture, fixtures, equipment, etc.). Enter as a positive amount.</t>
  </si>
  <si>
    <t>NET CASH PROVIDED (USED) BY INVESTING ACTIVITIES</t>
  </si>
  <si>
    <t>Calculates automatically</t>
  </si>
  <si>
    <t>CASH FLOWS FROM FINANCING ACTIVITIES</t>
  </si>
  <si>
    <t xml:space="preserve">       Proceeds from Debt Obligations</t>
  </si>
  <si>
    <t>Enter cash received from proceeds of debt issued.</t>
  </si>
  <si>
    <t xml:space="preserve">       Proceeds from Capital Leases</t>
  </si>
  <si>
    <t>Enter the purchase price for any capital lease contracts</t>
  </si>
  <si>
    <t xml:space="preserve">       Principal Payments on Debt Obligations</t>
  </si>
  <si>
    <t>Enter the principal portion of debt service payments (interest payments should be reported in the operating activities section).</t>
  </si>
  <si>
    <t xml:space="preserve">       Principal Payments on Capital Leases</t>
  </si>
  <si>
    <t>Enter the principal portion of any cash payments on capital leases.</t>
  </si>
  <si>
    <t>NET CASH PROVIDED (USED) BY FINANCING ACTIVITIES</t>
  </si>
  <si>
    <t>NET CASH INCREASE (DECREASE) FOR THE PERIOD</t>
  </si>
  <si>
    <t>CASH BALANCE, BEGINNING OF THE PERIOD</t>
  </si>
  <si>
    <t>Calculates automatically, except for July - enter july beginning cash balance</t>
  </si>
  <si>
    <t>CASH BALANCE, END OF PERIOD</t>
  </si>
  <si>
    <t>Information for this cell pulled from the Sch_FuncExp sheet.</t>
  </si>
  <si>
    <t>blue cells - information provided by applicant</t>
  </si>
  <si>
    <t xml:space="preserve">yellow cells - Formula cells, do not enter information. </t>
  </si>
  <si>
    <t>gray cells - leave cell blank, info not applicable</t>
  </si>
  <si>
    <t>For all personnel, please provide a full-time equivalency (FTE) total that corresponds to the salary expense reported.  If individual's work week is 40 hours, then 1.0 FTE.  If less than 40 hours per week need to calculate FTE [ no. of hours scheduled/40hours ]</t>
  </si>
  <si>
    <t xml:space="preserve">Not an expense for the schools </t>
  </si>
  <si>
    <t>Year 0 (Start up Year)</t>
  </si>
  <si>
    <t>Year 3</t>
  </si>
  <si>
    <t>Year 2</t>
  </si>
  <si>
    <t>Year 0 (Start Up)</t>
  </si>
  <si>
    <t>Estimated Beginning Net Assets, For Year 0 (Start up), should be zero</t>
  </si>
  <si>
    <t>Please enter a brief description of other changes in net assets (prior year adjustments, etc.) in the highlighted green cell, if applicable. For Year 0 (Start Up) should be zero.</t>
  </si>
  <si>
    <t>Per pupil funding received by the schools from the Commission or State of HI</t>
  </si>
  <si>
    <t>Facilites funding, if any, received by the school from the Commission or State of HI</t>
  </si>
  <si>
    <t>Grants awarded by the federal government (including those that pass through the Commission such as Title I, Title IIa, Impact Aid, Charter School Start-Up Assistance, etc.)</t>
  </si>
  <si>
    <t>Calculates automatically - expenses for the School Governing Board.</t>
  </si>
  <si>
    <t xml:space="preserve">Subtotal - School Governing Board </t>
  </si>
  <si>
    <t>Workbook instructions</t>
  </si>
  <si>
    <t>A1. BudgetSumm</t>
  </si>
  <si>
    <t xml:space="preserve">This sheet summarizes the information entered on the A2. Bgt FuncExp Yr _ tabs.  </t>
  </si>
  <si>
    <t>Data should be entered on A2 sheets for the respective years.</t>
  </si>
  <si>
    <t>Information is provided from the A2 sheets linked to the respective data cell.</t>
  </si>
  <si>
    <t>No data is entered on this summary sheet.</t>
  </si>
  <si>
    <t>Charter School figures will be populated from the Bgt_FuncExp sheet.</t>
  </si>
  <si>
    <t>TOTAL ADMINISTRATION</t>
  </si>
  <si>
    <t>* ASSUMPTIONS *</t>
  </si>
  <si>
    <t>Contracted professional services, including all related expenses covered by the contract</t>
  </si>
  <si>
    <t xml:space="preserve">    Salaries - Exec Director, etc.</t>
  </si>
  <si>
    <t xml:space="preserve">    Salaries - Bus. Mgr, Accountant, CFO, etc.</t>
  </si>
  <si>
    <t xml:space="preserve">    Salaries - HR Director, etc.</t>
  </si>
  <si>
    <t xml:space="preserve">    Salaries - Staff attorney, etc.</t>
  </si>
  <si>
    <t xml:space="preserve">    Salaries - Network Support Mgr, Staff</t>
  </si>
  <si>
    <t xml:space="preserve">    Salaries - Principals, Asst. Principal, Dept. Heads</t>
  </si>
  <si>
    <t xml:space="preserve">    Salaries - Librians, Health Prof., media ctr directors</t>
  </si>
  <si>
    <t xml:space="preserve">    Salaries - Prof Dev't staff, trainers</t>
  </si>
  <si>
    <t xml:space="preserve">    Salaries - Counselors, Guidance, Social Wkrs</t>
  </si>
  <si>
    <t>Salaries - Pupil Services - Registrars, coaches, etc</t>
  </si>
  <si>
    <t>Health Services - contract, stipends</t>
  </si>
  <si>
    <t>Student Transportation Svces (to/from school)</t>
  </si>
  <si>
    <t>Food Services Program costs</t>
  </si>
  <si>
    <t>Athletic Services Program costs</t>
  </si>
  <si>
    <t>Activities designed to build community relations, including presentations at or hosting of conferences, etc.</t>
  </si>
  <si>
    <t>TOTAL INSTRUCTIONAL SERVICES</t>
  </si>
  <si>
    <t>Instructional Services - Calculates automatically</t>
  </si>
  <si>
    <t>TOTAL PUPIL SERVICES</t>
  </si>
  <si>
    <t>Pupil Services - Calculates automatically</t>
  </si>
  <si>
    <t>TOTAL OPERATION &amp; MAINTENANCE OF PLANT</t>
  </si>
  <si>
    <t>TOTAL BENEFITS, OTHER FIXED CHARGES</t>
  </si>
  <si>
    <t>TOTAL COMMUNITY SERVICES'</t>
  </si>
  <si>
    <t>TOTAL NON-OPERATING EXPENSES</t>
  </si>
  <si>
    <t>GRAND TOTAL</t>
  </si>
  <si>
    <r>
      <t xml:space="preserve">Schedule of </t>
    </r>
    <r>
      <rPr>
        <b/>
        <u/>
        <sz val="10"/>
        <color indexed="10"/>
        <rFont val="Arial"/>
        <family val="2"/>
      </rPr>
      <t>Budgeted</t>
    </r>
    <r>
      <rPr>
        <b/>
        <sz val="10"/>
        <rFont val="Arial"/>
        <family val="2"/>
      </rPr>
      <t xml:space="preserve"> Functional Expenses - YEAR 0 Start Up</t>
    </r>
  </si>
  <si>
    <t>light blue cells - locked to protect formula</t>
  </si>
  <si>
    <r>
      <t xml:space="preserve">Schedule of </t>
    </r>
    <r>
      <rPr>
        <b/>
        <u/>
        <sz val="10"/>
        <color indexed="10"/>
        <rFont val="Arial"/>
        <family val="2"/>
      </rPr>
      <t>Budgeted</t>
    </r>
    <r>
      <rPr>
        <b/>
        <sz val="10"/>
        <rFont val="Arial"/>
        <family val="2"/>
      </rPr>
      <t xml:space="preserve"> Functional Expenses - YEAR 2</t>
    </r>
  </si>
  <si>
    <r>
      <t xml:space="preserve">Schedule of </t>
    </r>
    <r>
      <rPr>
        <b/>
        <u/>
        <sz val="10"/>
        <color indexed="10"/>
        <rFont val="Arial"/>
        <family val="2"/>
      </rPr>
      <t>Budgeted</t>
    </r>
    <r>
      <rPr>
        <b/>
        <sz val="10"/>
        <rFont val="Arial"/>
        <family val="2"/>
      </rPr>
      <t xml:space="preserve"> Functional Expenses - YEAR 3</t>
    </r>
  </si>
  <si>
    <t xml:space="preserve">    Dues, Licenses, Permits, Admin Meetings</t>
  </si>
  <si>
    <t xml:space="preserve">    Salaries - Operation &amp; Maintenance of Plant</t>
  </si>
  <si>
    <t xml:space="preserve">    Utilities</t>
  </si>
  <si>
    <t xml:space="preserve">    Maintenance of Buildings &amp; Grounds</t>
  </si>
  <si>
    <t xml:space="preserve">    Maintenance of Equipment</t>
  </si>
  <si>
    <t xml:space="preserve">    Networking and Telecommunications</t>
  </si>
  <si>
    <t xml:space="preserve">    Depreciation of Equipment, Building, &amp; Grounds</t>
  </si>
  <si>
    <t xml:space="preserve">    Rental/Lease of Buildings &amp; Grounds</t>
  </si>
  <si>
    <t xml:space="preserve">    Rental/Lease of Equipment</t>
  </si>
  <si>
    <t xml:space="preserve">    Insurance (non-employee)</t>
  </si>
  <si>
    <t xml:space="preserve">    Short-Term Interest</t>
  </si>
  <si>
    <t xml:space="preserve">    Dissemination Activities</t>
  </si>
  <si>
    <t xml:space="preserve">    Civic Activities</t>
  </si>
  <si>
    <t>Operational materials and items of an expendable nature that are consumed or loses their identity through incorporation into a different/more complex unit/substance. Unit price of less than $5000.</t>
  </si>
  <si>
    <t>Description of Line Items</t>
  </si>
  <si>
    <t xml:space="preserve">    Grants - State Per Pupil</t>
  </si>
  <si>
    <t xml:space="preserve">    Grants - State Facilities</t>
  </si>
  <si>
    <t xml:space="preserve">    Grants - State Other   </t>
  </si>
  <si>
    <t xml:space="preserve">    Grants - Federal</t>
  </si>
  <si>
    <t xml:space="preserve">    Grants - Private</t>
  </si>
  <si>
    <t xml:space="preserve">    Nutrition Funding - Federal</t>
  </si>
  <si>
    <t xml:space="preserve">    Nutrition Funding - Fees</t>
  </si>
  <si>
    <t xml:space="preserve">    Other Program Fees</t>
  </si>
  <si>
    <t xml:space="preserve">    Contributions, cash</t>
  </si>
  <si>
    <t xml:space="preserve">    Transportation  Fees</t>
  </si>
  <si>
    <t xml:space="preserve">    SPED Reimbursements</t>
  </si>
  <si>
    <t>Revenues</t>
  </si>
  <si>
    <t>Expenses</t>
  </si>
  <si>
    <t>Please enter a brief description in the highlighted blue cell, if applicable.</t>
  </si>
  <si>
    <r>
      <t xml:space="preserve">Schedule of </t>
    </r>
    <r>
      <rPr>
        <b/>
        <u/>
        <sz val="10"/>
        <color indexed="10"/>
        <rFont val="Arial"/>
        <family val="2"/>
      </rPr>
      <t>Budgeted</t>
    </r>
    <r>
      <rPr>
        <b/>
        <sz val="10"/>
        <rFont val="Arial"/>
        <family val="2"/>
      </rPr>
      <t xml:space="preserve"> Functional Expenses - YEAR 1</t>
    </r>
  </si>
  <si>
    <t>Calculates automatically - Total Revenues</t>
  </si>
  <si>
    <t xml:space="preserve">    Contributions, in-kind</t>
  </si>
  <si>
    <t xml:space="preserve">    Contributions, from Component Unit</t>
  </si>
  <si>
    <t xml:space="preserve">    Contributions, Cash</t>
  </si>
  <si>
    <t xml:space="preserve">    Rental Income</t>
  </si>
  <si>
    <t xml:space="preserve">    Interest/Investment Income</t>
  </si>
  <si>
    <t>Contributions made to the School by the Component Unit (Non-profit affilaite)</t>
  </si>
  <si>
    <t>Donations from individuals or corporations.</t>
  </si>
  <si>
    <t>Year 0</t>
  </si>
  <si>
    <t>Board Development - Professional Development</t>
  </si>
  <si>
    <t>Board - Handbooks 20@$20, misc copies</t>
  </si>
  <si>
    <t>Lease Contract Reviews</t>
  </si>
  <si>
    <t>Inventory tags - USB ports/drives</t>
  </si>
  <si>
    <t>Grant Writer</t>
  </si>
  <si>
    <t>Community Awareness - Fundraising Events</t>
  </si>
  <si>
    <t>Summer Contract - SASA - Jan to Jun @ $2000/month</t>
  </si>
  <si>
    <t xml:space="preserve">    Salaries - School Director, Counselor</t>
  </si>
  <si>
    <t xml:space="preserve">    Salaries - Clerical (SASA-ASSISTANT-CLERK)</t>
  </si>
  <si>
    <t>Enrollment Flyers</t>
  </si>
  <si>
    <t>Misc office supplies</t>
  </si>
  <si>
    <t>Summer - Misc office supplies</t>
  </si>
  <si>
    <t>Summer - Paper/Toner/Misc</t>
  </si>
  <si>
    <t xml:space="preserve">    Salaries - Nonclerical Parapro (ASSISTANTS)</t>
  </si>
  <si>
    <t>*$6,300 Summer Contracts - 3 teachers @ 15 days x $140/day - Curriculum-Project Extensions</t>
  </si>
  <si>
    <t>*$2,100 Summer Contract - 1 Proj Coord @ 15 days x $140/day - Curriculum Projection</t>
  </si>
  <si>
    <t>*$3,000 Summer Contracts - 2 assistants @15 days x $100/day - Curriculum Project Extensions</t>
  </si>
  <si>
    <t>School Family Training - Donna Porter</t>
  </si>
  <si>
    <t>Airfare &amp; Hotel for 5 days - Donna Porter</t>
  </si>
  <si>
    <t>School Family Training - Employee Manuals and Training Books (28 people)</t>
  </si>
  <si>
    <t>Included in Curriculum amount</t>
  </si>
  <si>
    <t>Summer Contract - Facility 1 day a week for 12 weeks @ $100/day</t>
  </si>
  <si>
    <t>Summer Contract</t>
  </si>
  <si>
    <t>Copier rental - Jan - Jun</t>
  </si>
  <si>
    <t>Supplies Jan - Jun</t>
  </si>
  <si>
    <t>Desk, chairs, shelves, boards, etc</t>
  </si>
  <si>
    <t>Summer Contract - 10 days @ $100/day (2 weeks prior to PD)</t>
  </si>
  <si>
    <t>Contract Services - SASA</t>
  </si>
  <si>
    <t>Electricity - $1,500 X 3 months</t>
  </si>
  <si>
    <t>Lease $15K @ 3 months (Apr-Jun)</t>
  </si>
  <si>
    <t xml:space="preserve">Permits &amp; Misc </t>
  </si>
  <si>
    <t xml:space="preserve">Books, Shipping &amp; Online Access - 210 students </t>
  </si>
  <si>
    <t>The IMAG Academy</t>
  </si>
  <si>
    <t>Board - Handbooks 3@$20, misc copies</t>
  </si>
  <si>
    <t>Ceridan/year</t>
  </si>
  <si>
    <t>Legal services</t>
  </si>
  <si>
    <t>Misc Supplies</t>
  </si>
  <si>
    <t>Community awareness-Fundraising Events</t>
  </si>
  <si>
    <t xml:space="preserve">    Salaries - Clerical -(SASA-ASSISTANT-CLERK)</t>
  </si>
  <si>
    <t>SASA only</t>
  </si>
  <si>
    <t>Permits &amp; Misc</t>
  </si>
  <si>
    <t>Curriculum Resource Teacher</t>
  </si>
  <si>
    <t>School Family Training - Employee Manuals and Traing Books (39 people)</t>
  </si>
  <si>
    <t>Student-Parent Coordinator</t>
  </si>
  <si>
    <t>Transportation - Field Trips</t>
  </si>
  <si>
    <t>Electricity @ .50 * 5500 sq ft / month approximately $3K</t>
  </si>
  <si>
    <t>Lease @ $3 * 5500 sq ft/month approximately $16.5K</t>
  </si>
  <si>
    <t>Free and Reduced Lunch Program (Kids ineligible-124 * 0.33)</t>
  </si>
  <si>
    <t>Free and reduced lunch program costs - Kids eligible- 134 * $1.16 costs difference)</t>
  </si>
  <si>
    <t>Free and Reduced Lunch Program (Kids ineligible-76 * 0.33)</t>
  </si>
  <si>
    <t>Electricity @ .50 * 8500 sq ft / month approximately $3K</t>
  </si>
  <si>
    <t>Lease @ $3 * 8500 sq ft/month approximately $16.5K</t>
  </si>
  <si>
    <t xml:space="preserve">The IMAG Academy </t>
  </si>
  <si>
    <t>Transportion-Field Trips</t>
  </si>
  <si>
    <t>Free and reduced lunch program costs - Kids eligible- 221 * $1.16 costs difference)</t>
  </si>
  <si>
    <t>Field Trips-3 per year -Buses costs $200- 225 students in Upper grades only 50/bus (4.5 buses/trip) - 120 students in Elem grades 80/bus (1.5 bus/trip)</t>
  </si>
  <si>
    <t>Free and Reduced Lunch Program (Kids ineligible-173 * 0.33)</t>
  </si>
  <si>
    <t>Free and reduced lunch program costs - Kids eligible- 307 * $1.16 costs difference)</t>
  </si>
  <si>
    <t>Electricity @ .50 * 12000 sq ft / month approximately $3K</t>
  </si>
  <si>
    <t>Lease @ $3 * 12000 sq ft/month approximately $16.5K</t>
  </si>
  <si>
    <t>Field Trips-3 per year -Buses costs $200- 300 students in Upper grades only 50/bus (6 buses/trip) - 180 students in Elem grades 80/bus (3 bus/trip)</t>
  </si>
  <si>
    <t>Student-Chromebooks 135 New students @200,10 spare for Year 4</t>
  </si>
  <si>
    <t>3 grades - 3 classes each</t>
  </si>
  <si>
    <t>Books, Shipping &amp; Online Access - 135 additional NEW Curriculum @$143-Year 2</t>
  </si>
  <si>
    <t>Access only - 210 Renew @$50-Year 2</t>
  </si>
  <si>
    <t>Copier - Color</t>
  </si>
  <si>
    <t>For Year 2</t>
  </si>
  <si>
    <t>*Depreciation may need to be inserted</t>
  </si>
  <si>
    <t>7 grades - 3 classes each grade</t>
  </si>
  <si>
    <t>Copier-Color</t>
  </si>
  <si>
    <t>For Year 4</t>
  </si>
  <si>
    <t>School Family Training - Employee Manuals and Traing Books (53 people) Year 4</t>
  </si>
  <si>
    <t>School Family Training - Employee Manuals and Traing Books (53 people) Year 3</t>
  </si>
  <si>
    <t>Books, Shipping &amp; Online Access - 135 additional NEW Curriculum @$143 Year 3</t>
  </si>
  <si>
    <t>Copier Color</t>
  </si>
  <si>
    <t>Access only - 210 Renew @$50  - Year 2</t>
  </si>
  <si>
    <t>Access only - 345 Renew @$50 for Year 3</t>
  </si>
  <si>
    <t xml:space="preserve">Books, Shipping &amp; Online Access - 135 additional NEW Curriculum @$143 - Year 4 </t>
  </si>
  <si>
    <t>Community Members 2 @ $2,500each &amp; Family Donations (25% of 345 - 86 @$100)</t>
  </si>
  <si>
    <t>School Fundraiser</t>
  </si>
  <si>
    <t>Art &amp; Product Show - Dec 2016 &amp; March Intersession 2017</t>
  </si>
  <si>
    <t>Community Members 2 @ $2,500each &amp; Family Donations (25% of 480 - 120 @$100)</t>
  </si>
  <si>
    <t>Art &amp; Product Show - Dec 2017 &amp; March Intersession 2018</t>
  </si>
  <si>
    <t>Community Members 2 @ $2,500each &amp; Family Donations (25% of 210 - 52 @$100)</t>
  </si>
  <si>
    <t>Art &amp; Product Show - Dec 2015 &amp; March Intersession 2016</t>
  </si>
  <si>
    <t>Art &amp; Product Show - Dec 2018 &amp; March Intersession 2019</t>
  </si>
  <si>
    <t>School Fundraisers</t>
  </si>
  <si>
    <t>Donations-Needed Furniture - Equipment for Year 2</t>
  </si>
  <si>
    <t>Donations-Needed Furniture - Equipment for Year 4</t>
  </si>
  <si>
    <t>Donations-Needed Furniture - Equipment for Year 3</t>
  </si>
  <si>
    <t>Furniture</t>
  </si>
  <si>
    <t>Donations-Needed Furniture - Equipment for Year 1</t>
  </si>
  <si>
    <t>Renovations</t>
  </si>
  <si>
    <t>Summer Contract - Facility Personnel</t>
  </si>
  <si>
    <t>Transportation</t>
  </si>
  <si>
    <t>Curriculum</t>
  </si>
  <si>
    <t>Educators and Staff - Contracted</t>
  </si>
  <si>
    <t>Facility Cost (Lease $ &amp; Utilities)</t>
  </si>
  <si>
    <t>Teacher Laptops - Additional for new year 12 staff @$700-Year 2 (Buy for 12 new staff)</t>
  </si>
  <si>
    <t>Teacher Laptops - Additional for Year 3 -13 New staff @$700 - 6 Spare for Year 3</t>
  </si>
  <si>
    <t>Teacher Laptops - Year 4 Additional for -12 New staff @$700 + 6 spare</t>
  </si>
  <si>
    <t>Summer Contract - Business Mgr-.5FTE 6 months Jan to Jun</t>
  </si>
  <si>
    <t>Summer Contract - School Director-Jan to Jun</t>
  </si>
  <si>
    <t>Summer Contract - Curriculum/Resource Teacher .5FTEFeb-Jun $2000/mon</t>
  </si>
  <si>
    <t>Printers/cameras/boards</t>
  </si>
  <si>
    <t>22 laptops @ $700/each 155 Chromebooks (5 spare) @$200/each, plus printers/cameras/boards</t>
  </si>
  <si>
    <t xml:space="preserve">    Salaries - School Director</t>
  </si>
  <si>
    <t>Network - 2months@$167/month</t>
  </si>
  <si>
    <t xml:space="preserve">Contract Services </t>
  </si>
  <si>
    <t>Professional Development</t>
  </si>
  <si>
    <t>Technology - Teachers/Students/Equip</t>
  </si>
  <si>
    <t>Miscellaneous</t>
  </si>
  <si>
    <t>Student-Chromebooks 135 Year 2 students @200, 5 spares</t>
  </si>
  <si>
    <t>FRL - Costs estimate</t>
  </si>
  <si>
    <t>Student-Chromebooks 135 New students @200,5 spare-Year 3</t>
  </si>
  <si>
    <t>School Family Training - Donna Porter  (Do 3 day seminar vs 5)</t>
  </si>
  <si>
    <t xml:space="preserve">    Salaries - Curriculum Resource Teacher</t>
  </si>
  <si>
    <t xml:space="preserve">       Other Local Cash Receipts-RENT REIMBURSEMENT</t>
  </si>
  <si>
    <t>FREE-REDUCE LUNCH - Costs estimate</t>
  </si>
  <si>
    <t xml:space="preserve">      Federal Sources - LUNCH Program</t>
  </si>
  <si>
    <t xml:space="preserve">       Interest Received-</t>
  </si>
  <si>
    <t>Fundraiser</t>
  </si>
  <si>
    <t xml:space="preserve">       Interest Received</t>
  </si>
  <si>
    <t xml:space="preserve">       Other Local Cash Receipts</t>
  </si>
  <si>
    <t>Accountant  Annual Audit $15K</t>
  </si>
  <si>
    <t>Accountant services Annual Audit $15K</t>
  </si>
  <si>
    <t>Students @ 210 Per pupil @ 6,500</t>
  </si>
  <si>
    <t>US DOE CSP</t>
  </si>
  <si>
    <t>*Includes Teachers($6.3K)-Pro Coord($2.1K)-Assistants($3.0K)-see calculations under salary</t>
  </si>
  <si>
    <t>Specialty Teachers - 2 Ptime</t>
  </si>
  <si>
    <t>US DOE CSP 15025</t>
  </si>
  <si>
    <t>Counselor</t>
  </si>
  <si>
    <t>Students @ 345 Per pupil @ 6,500</t>
  </si>
  <si>
    <t>Students @ 480 Per pupil @ 6,500</t>
  </si>
  <si>
    <t>3 Specialty Teachers</t>
  </si>
  <si>
    <t>US DOE CSP 284498 (Equipment &amp; Supplies $84,075)</t>
  </si>
  <si>
    <t>Personnel Costs</t>
  </si>
  <si>
    <t>Director @$86482</t>
  </si>
  <si>
    <t>Director @$86,482</t>
  </si>
  <si>
    <t>Business Mgr 1/2 FTE @$57168</t>
  </si>
  <si>
    <t>IT Pro 1/2 FTE @$43,428</t>
  </si>
  <si>
    <t xml:space="preserve"> Counselor1/2 FTE @$56877</t>
  </si>
  <si>
    <t>Facility/Security personnel - .5FTE @$38928</t>
  </si>
  <si>
    <t>Business Mgr @$57168</t>
  </si>
  <si>
    <t>IT Pro @$43,428</t>
  </si>
  <si>
    <t>SASA@$57168 &amp; ASSISTANT@$37051 &amp;  Clerk@$35674</t>
  </si>
  <si>
    <t>Teacher Assistants 7@$37051</t>
  </si>
  <si>
    <t xml:space="preserve"> Counselor - 2 FTEs @$56877</t>
  </si>
  <si>
    <t>Facility personnel - 1.5FTE @$38928</t>
  </si>
  <si>
    <t>ELL 1.5@$52049 and Project Coordinator 1FTE@35674</t>
  </si>
  <si>
    <t>Teacher Assistants 3@$37051</t>
  </si>
  <si>
    <t>ELL @$52,049 and Project Coordinator 1/2 FTE @35674</t>
  </si>
  <si>
    <t>IT Pro  FTE @$43,428</t>
  </si>
  <si>
    <t>ELL @$52049 and Project Coordinator @35674</t>
  </si>
  <si>
    <t>Teacher Assistants 5@$37,051</t>
  </si>
  <si>
    <t>Facility personnel - 1.5FTE @$38,928</t>
  </si>
  <si>
    <t>SASA @$57168 &amp; .5 FTE Clerk@$35674</t>
  </si>
  <si>
    <t>Core Teachers</t>
  </si>
  <si>
    <t>Specialty Teachers</t>
  </si>
  <si>
    <t>Educators and Staff - Salaries</t>
  </si>
  <si>
    <t xml:space="preserve">Furniture </t>
  </si>
  <si>
    <t>-</t>
  </si>
  <si>
    <t>Professional Development-Board</t>
  </si>
  <si>
    <t>Educators and Staff - Salary</t>
  </si>
  <si>
    <t>Board Development</t>
  </si>
  <si>
    <t>Educators and Staff - Salaries (Contracts)</t>
  </si>
  <si>
    <t>Contract Ser</t>
  </si>
  <si>
    <t>Supplies</t>
  </si>
  <si>
    <t>Misc</t>
  </si>
  <si>
    <t>Field Trips-3 per year - Upper grades only 50/bus (3 buses/trip) - Elem grades 80/bus (1 bus/trip) 12 total trips @ $200 ea</t>
  </si>
  <si>
    <t>FRL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</si>
</sst>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4" formatCode="_(&quot;$&quot;* #,##0.00_);_(&quot;$&quot;* \(#,##0.00\);_(&quot;$&quot;* &quot;-&quot;??_);_(@_)"/>
    <numFmt numFmtId="43" formatCode="_(* #,##0.00_);_(* \(#,##0.00\);_(* &quot;-&quot;??_);_(@_)"/>
    <numFmt numFmtId="164" formatCode="0.0"/>
    <numFmt numFmtId="165" formatCode="#,##0.0_);\(#,##0.0\)"/>
    <numFmt numFmtId="166" formatCode="00#"/>
  </numFmts>
  <fonts count="41" x14ac:knownFonts="1">
    <font>
      <sz val="10"/>
      <name val="Arial"/>
      <family val="2"/>
    </font>
    <font>
      <sz val="10"/>
      <name val="Arial"/>
      <family val="2"/>
    </font>
    <font>
      <b/>
      <sz val="14"/>
      <name val="Arial"/>
      <family val="2"/>
    </font>
    <font>
      <sz val="9"/>
      <name val="Arial"/>
      <family val="2"/>
    </font>
    <font>
      <sz val="8"/>
      <name val="Helv"/>
    </font>
    <font>
      <b/>
      <sz val="9"/>
      <name val="Arial"/>
      <family val="2"/>
    </font>
    <font>
      <b/>
      <sz val="10"/>
      <name val="Arial"/>
      <family val="2"/>
    </font>
    <font>
      <sz val="9"/>
      <color indexed="10"/>
      <name val="Arial"/>
      <family val="2"/>
    </font>
    <font>
      <b/>
      <sz val="9"/>
      <name val="Helv"/>
    </font>
    <font>
      <b/>
      <sz val="9"/>
      <color indexed="8"/>
      <name val="Helv"/>
    </font>
    <font>
      <b/>
      <sz val="9"/>
      <color indexed="8"/>
      <name val="Arial"/>
      <family val="2"/>
    </font>
    <font>
      <b/>
      <sz val="9"/>
      <color indexed="10"/>
      <name val="Arial"/>
      <family val="2"/>
    </font>
    <font>
      <sz val="9"/>
      <name val="Helv"/>
    </font>
    <font>
      <b/>
      <sz val="9"/>
      <name val="Helv"/>
      <family val="2"/>
    </font>
    <font>
      <sz val="8"/>
      <name val="Arial"/>
      <family val="2"/>
    </font>
    <font>
      <sz val="7"/>
      <name val="Arial"/>
      <family val="2"/>
    </font>
    <font>
      <b/>
      <u/>
      <sz val="10"/>
      <color indexed="10"/>
      <name val="Arial"/>
      <family val="2"/>
    </font>
    <font>
      <b/>
      <sz val="7"/>
      <name val="Arial"/>
      <family val="2"/>
    </font>
    <font>
      <b/>
      <sz val="7"/>
      <color indexed="8"/>
      <name val="Arial"/>
      <family val="2"/>
    </font>
    <font>
      <b/>
      <sz val="12"/>
      <name val="Arial"/>
      <family val="2"/>
    </font>
    <font>
      <b/>
      <sz val="8"/>
      <name val="Arial"/>
      <family val="2"/>
    </font>
    <font>
      <b/>
      <i/>
      <sz val="9"/>
      <name val="Arial"/>
      <family val="2"/>
    </font>
    <font>
      <i/>
      <sz val="9"/>
      <name val="Arial"/>
      <family val="2"/>
    </font>
    <font>
      <sz val="8"/>
      <color indexed="81"/>
      <name val="Tahoma"/>
      <family val="2"/>
    </font>
    <font>
      <b/>
      <sz val="8"/>
      <color indexed="81"/>
      <name val="Tahoma"/>
      <family val="2"/>
    </font>
    <font>
      <b/>
      <sz val="11"/>
      <name val="Arial"/>
      <family val="2"/>
    </font>
    <font>
      <b/>
      <sz val="11"/>
      <color indexed="10"/>
      <name val="Arial"/>
      <family val="2"/>
    </font>
    <font>
      <b/>
      <i/>
      <u/>
      <sz val="10"/>
      <name val="Arial"/>
      <family val="2"/>
    </font>
    <font>
      <u/>
      <sz val="9"/>
      <name val="Arial"/>
      <family val="2"/>
    </font>
    <font>
      <i/>
      <u/>
      <sz val="9"/>
      <name val="Arial"/>
      <family val="2"/>
    </font>
    <font>
      <sz val="11"/>
      <color theme="1"/>
      <name val="Calibri"/>
      <family val="2"/>
      <scheme val="minor"/>
    </font>
    <font>
      <b/>
      <sz val="9"/>
      <color theme="4" tint="-0.499984740745262"/>
      <name val="Arial"/>
      <family val="2"/>
    </font>
    <font>
      <b/>
      <sz val="9"/>
      <color rgb="FFFF0000"/>
      <name val="Arial"/>
      <family val="2"/>
    </font>
    <font>
      <sz val="11"/>
      <color rgb="FF1F497D"/>
      <name val="Calibri"/>
      <family val="2"/>
    </font>
    <font>
      <b/>
      <sz val="10"/>
      <color rgb="FFFF0000"/>
      <name val="Arial"/>
      <family val="2"/>
    </font>
    <font>
      <b/>
      <sz val="10"/>
      <color theme="4" tint="-0.499984740745262"/>
      <name val="Arial"/>
      <family val="2"/>
    </font>
    <font>
      <b/>
      <sz val="10"/>
      <color indexed="8"/>
      <name val="Arial"/>
      <family val="2"/>
    </font>
    <font>
      <b/>
      <i/>
      <sz val="10"/>
      <name val="Arial"/>
      <family val="2"/>
    </font>
    <font>
      <i/>
      <sz val="10"/>
      <name val="Arial"/>
      <family val="2"/>
    </font>
    <font>
      <sz val="10"/>
      <name val="Helv"/>
    </font>
    <font>
      <b/>
      <sz val="10"/>
      <name val="Helv"/>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FFF99"/>
        <bgColor indexed="64"/>
      </patternFill>
    </fill>
    <fill>
      <patternFill patternType="solid">
        <fgColor rgb="FF8DB4E2"/>
        <bgColor indexed="64"/>
      </patternFill>
    </fill>
    <fill>
      <patternFill patternType="solid">
        <fgColor rgb="FFC0C0C0"/>
        <bgColor indexed="64"/>
      </patternFill>
    </fill>
    <fill>
      <patternFill patternType="solid">
        <fgColor rgb="FFCCFFFF"/>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right/>
      <top/>
      <bottom style="medium">
        <color indexed="64"/>
      </bottom>
      <diagonal/>
    </border>
    <border>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23"/>
      </top>
      <bottom/>
      <diagonal/>
    </border>
    <border>
      <left style="thin">
        <color indexed="64"/>
      </left>
      <right style="thin">
        <color indexed="64"/>
      </right>
      <top style="thin">
        <color indexed="64"/>
      </top>
      <bottom/>
      <diagonal/>
    </border>
    <border>
      <left/>
      <right/>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1">
    <xf numFmtId="0" fontId="0" fillId="0" borderId="0"/>
    <xf numFmtId="43" fontId="1"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0" fillId="0" borderId="0"/>
    <xf numFmtId="0" fontId="30" fillId="0" borderId="0"/>
    <xf numFmtId="0" fontId="30" fillId="0" borderId="0"/>
    <xf numFmtId="0" fontId="30" fillId="0" borderId="0"/>
    <xf numFmtId="0" fontId="1" fillId="0" borderId="0"/>
    <xf numFmtId="5" fontId="4" fillId="0" borderId="0"/>
    <xf numFmtId="5" fontId="4" fillId="0" borderId="0"/>
  </cellStyleXfs>
  <cellXfs count="438">
    <xf numFmtId="0" fontId="0" fillId="0" borderId="0" xfId="0"/>
    <xf numFmtId="0" fontId="2" fillId="0" borderId="0" xfId="0" applyFont="1" applyBorder="1" applyAlignment="1" applyProtection="1">
      <alignment horizontal="left"/>
    </xf>
    <xf numFmtId="0" fontId="3" fillId="0" borderId="0" xfId="0" applyFont="1" applyBorder="1" applyProtection="1"/>
    <xf numFmtId="5" fontId="5" fillId="0" borderId="0" xfId="10" applyFont="1" applyBorder="1" applyAlignment="1" applyProtection="1">
      <alignment horizontal="right"/>
    </xf>
    <xf numFmtId="0" fontId="5" fillId="5" borderId="1" xfId="10" applyNumberFormat="1" applyFont="1" applyFill="1" applyBorder="1" applyAlignment="1" applyProtection="1"/>
    <xf numFmtId="0" fontId="3" fillId="0" borderId="0" xfId="0" applyFont="1" applyAlignment="1" applyProtection="1">
      <alignment horizontal="right"/>
    </xf>
    <xf numFmtId="0" fontId="3" fillId="0" borderId="0" xfId="0" applyFont="1" applyBorder="1" applyAlignment="1" applyProtection="1">
      <alignment horizontal="right"/>
    </xf>
    <xf numFmtId="0" fontId="3" fillId="0" borderId="0" xfId="0" applyFont="1" applyProtection="1"/>
    <xf numFmtId="5" fontId="8" fillId="0" borderId="0" xfId="9" applyFont="1" applyBorder="1" applyAlignment="1" applyProtection="1">
      <alignment horizontal="right" vertical="center"/>
    </xf>
    <xf numFmtId="5" fontId="9" fillId="0" borderId="0" xfId="9" applyFont="1" applyBorder="1" applyAlignment="1" applyProtection="1"/>
    <xf numFmtId="0" fontId="5" fillId="0" borderId="0" xfId="0" applyFont="1" applyBorder="1" applyAlignment="1" applyProtection="1">
      <alignment horizontal="center"/>
    </xf>
    <xf numFmtId="5" fontId="12" fillId="0" borderId="0" xfId="9" applyFont="1" applyBorder="1" applyProtection="1"/>
    <xf numFmtId="0" fontId="5" fillId="0" borderId="0" xfId="0" applyFont="1" applyFill="1" applyBorder="1" applyAlignment="1" applyProtection="1">
      <alignment horizontal="center"/>
    </xf>
    <xf numFmtId="0" fontId="5" fillId="0" borderId="2" xfId="0" applyFont="1" applyBorder="1" applyAlignment="1" applyProtection="1">
      <alignment horizontal="right"/>
    </xf>
    <xf numFmtId="5" fontId="5" fillId="0" borderId="0" xfId="9" applyFont="1" applyBorder="1" applyAlignment="1" applyProtection="1">
      <alignment horizontal="right" wrapText="1"/>
    </xf>
    <xf numFmtId="0" fontId="5" fillId="0" borderId="0" xfId="0" applyFont="1" applyFill="1" applyBorder="1" applyAlignment="1" applyProtection="1">
      <alignment horizontal="left"/>
    </xf>
    <xf numFmtId="37" fontId="3" fillId="0" borderId="0" xfId="0" applyNumberFormat="1" applyFont="1" applyFill="1" applyBorder="1" applyAlignment="1" applyProtection="1">
      <alignment horizontal="right"/>
    </xf>
    <xf numFmtId="37" fontId="12" fillId="0" borderId="0" xfId="0" applyNumberFormat="1" applyFont="1" applyFill="1" applyBorder="1" applyProtection="1"/>
    <xf numFmtId="0" fontId="3" fillId="0" borderId="3" xfId="0" applyFont="1" applyBorder="1" applyProtection="1"/>
    <xf numFmtId="0" fontId="3" fillId="0" borderId="3" xfId="0" applyFont="1" applyBorder="1" applyAlignment="1" applyProtection="1"/>
    <xf numFmtId="43" fontId="3" fillId="5" borderId="4" xfId="1" applyFont="1" applyFill="1" applyBorder="1" applyAlignment="1" applyProtection="1">
      <alignment horizontal="right"/>
      <protection locked="0"/>
    </xf>
    <xf numFmtId="0" fontId="3" fillId="0" borderId="3" xfId="0" applyFont="1" applyBorder="1" applyAlignment="1" applyProtection="1">
      <alignment horizontal="right"/>
    </xf>
    <xf numFmtId="0" fontId="3" fillId="0" borderId="3" xfId="0" applyFont="1" applyFill="1" applyBorder="1" applyAlignment="1" applyProtection="1"/>
    <xf numFmtId="43" fontId="12" fillId="5" borderId="4" xfId="1" applyFont="1" applyFill="1" applyBorder="1" applyProtection="1">
      <protection locked="0"/>
    </xf>
    <xf numFmtId="0" fontId="3" fillId="5" borderId="3" xfId="0" applyFont="1" applyFill="1" applyBorder="1" applyAlignment="1" applyProtection="1">
      <protection locked="0"/>
    </xf>
    <xf numFmtId="0" fontId="5" fillId="0" borderId="3" xfId="0" applyFont="1" applyFill="1" applyBorder="1" applyAlignment="1" applyProtection="1"/>
    <xf numFmtId="43" fontId="3" fillId="0" borderId="0" xfId="1" applyFont="1" applyBorder="1" applyAlignment="1" applyProtection="1">
      <alignment horizontal="right"/>
    </xf>
    <xf numFmtId="43" fontId="3" fillId="0" borderId="0" xfId="1" applyFont="1" applyBorder="1" applyProtection="1"/>
    <xf numFmtId="0" fontId="3" fillId="0" borderId="0" xfId="0" applyFont="1" applyAlignment="1" applyProtection="1"/>
    <xf numFmtId="0" fontId="5" fillId="0" borderId="0" xfId="0" applyFont="1" applyBorder="1" applyProtection="1"/>
    <xf numFmtId="43" fontId="3" fillId="0" borderId="0" xfId="1" applyFont="1" applyFill="1" applyBorder="1" applyAlignment="1" applyProtection="1">
      <alignment horizontal="right"/>
    </xf>
    <xf numFmtId="43" fontId="12" fillId="0" borderId="0" xfId="1" applyFont="1" applyFill="1" applyBorder="1" applyProtection="1"/>
    <xf numFmtId="1" fontId="3" fillId="0" borderId="3" xfId="0" applyNumberFormat="1" applyFont="1" applyBorder="1" applyProtection="1"/>
    <xf numFmtId="0" fontId="3" fillId="0" borderId="3" xfId="0" applyFont="1" applyBorder="1" applyAlignment="1" applyProtection="1">
      <alignment horizontal="left"/>
    </xf>
    <xf numFmtId="43" fontId="3" fillId="2" borderId="4" xfId="1" applyFont="1" applyFill="1" applyBorder="1" applyAlignment="1" applyProtection="1">
      <alignment horizontal="right"/>
    </xf>
    <xf numFmtId="0" fontId="5" fillId="0" borderId="3" xfId="0" applyFont="1" applyBorder="1" applyProtection="1"/>
    <xf numFmtId="0" fontId="3" fillId="0" borderId="0" xfId="0" applyFont="1" applyBorder="1" applyAlignment="1" applyProtection="1">
      <alignment horizontal="left"/>
    </xf>
    <xf numFmtId="0" fontId="3" fillId="0" borderId="0" xfId="0" applyFont="1" applyFill="1" applyBorder="1" applyProtection="1"/>
    <xf numFmtId="0" fontId="3" fillId="0" borderId="0" xfId="0" applyFont="1" applyFill="1" applyProtection="1"/>
    <xf numFmtId="0" fontId="5" fillId="0" borderId="0" xfId="0" applyFont="1" applyFill="1" applyBorder="1" applyProtection="1"/>
    <xf numFmtId="0" fontId="3" fillId="0" borderId="0" xfId="0" applyFont="1" applyFill="1" applyBorder="1" applyAlignment="1" applyProtection="1">
      <alignment horizontal="right"/>
    </xf>
    <xf numFmtId="0" fontId="3" fillId="0" borderId="3" xfId="0" applyFont="1" applyFill="1" applyBorder="1" applyProtection="1"/>
    <xf numFmtId="0" fontId="3" fillId="0" borderId="3" xfId="0" applyFont="1" applyFill="1" applyBorder="1" applyAlignment="1" applyProtection="1">
      <alignment horizontal="left"/>
    </xf>
    <xf numFmtId="0" fontId="5" fillId="0" borderId="3" xfId="0" applyFont="1" applyFill="1" applyBorder="1" applyProtection="1"/>
    <xf numFmtId="0" fontId="3" fillId="0" borderId="0" xfId="0" applyFont="1" applyFill="1" applyBorder="1" applyAlignment="1" applyProtection="1">
      <alignment horizontal="left"/>
    </xf>
    <xf numFmtId="1" fontId="3" fillId="0" borderId="0" xfId="0" applyNumberFormat="1" applyFont="1" applyFill="1" applyBorder="1" applyProtection="1"/>
    <xf numFmtId="43" fontId="12" fillId="0" borderId="0" xfId="1" applyFont="1" applyFill="1" applyBorder="1" applyAlignment="1" applyProtection="1">
      <alignment horizontal="right"/>
    </xf>
    <xf numFmtId="1" fontId="3" fillId="0" borderId="0" xfId="0" applyNumberFormat="1" applyFont="1" applyFill="1" applyBorder="1" applyAlignment="1" applyProtection="1">
      <alignment horizontal="right"/>
    </xf>
    <xf numFmtId="0" fontId="3" fillId="3" borderId="1" xfId="0" applyFont="1" applyFill="1" applyBorder="1" applyAlignment="1" applyProtection="1">
      <protection locked="0"/>
    </xf>
    <xf numFmtId="43" fontId="12" fillId="5" borderId="4" xfId="1" applyFont="1" applyFill="1" applyBorder="1" applyAlignment="1" applyProtection="1">
      <alignment horizontal="right"/>
      <protection locked="0"/>
    </xf>
    <xf numFmtId="0" fontId="13" fillId="0" borderId="0" xfId="0" applyFont="1" applyBorder="1" applyAlignment="1" applyProtection="1">
      <alignment horizontal="left"/>
    </xf>
    <xf numFmtId="0" fontId="13" fillId="0" borderId="0" xfId="0" applyFont="1" applyBorder="1" applyProtection="1"/>
    <xf numFmtId="0" fontId="2" fillId="0" borderId="0" xfId="0" applyNumberFormat="1" applyFont="1" applyBorder="1" applyAlignment="1" applyProtection="1">
      <alignment horizontal="right"/>
    </xf>
    <xf numFmtId="0" fontId="5" fillId="0" borderId="0" xfId="10" applyNumberFormat="1" applyFont="1" applyFill="1" applyBorder="1" applyAlignment="1" applyProtection="1"/>
    <xf numFmtId="164" fontId="1" fillId="0" borderId="0" xfId="0" applyNumberFormat="1" applyFont="1" applyBorder="1" applyAlignment="1" applyProtection="1">
      <alignment horizontal="center"/>
    </xf>
    <xf numFmtId="0" fontId="14" fillId="0" borderId="0" xfId="0" applyFont="1" applyBorder="1" applyProtection="1"/>
    <xf numFmtId="0" fontId="3" fillId="0" borderId="0" xfId="0" applyNumberFormat="1" applyFont="1" applyBorder="1" applyAlignment="1" applyProtection="1">
      <alignment horizontal="right"/>
    </xf>
    <xf numFmtId="0" fontId="3" fillId="0" borderId="0" xfId="0" applyFont="1" applyBorder="1" applyAlignment="1" applyProtection="1">
      <alignment horizontal="center"/>
    </xf>
    <xf numFmtId="0" fontId="3" fillId="0" borderId="0" xfId="0" applyFont="1" applyBorder="1" applyAlignment="1" applyProtection="1">
      <alignment horizontal="left" vertical="top"/>
    </xf>
    <xf numFmtId="49" fontId="15" fillId="0" borderId="0" xfId="0" applyNumberFormat="1" applyFont="1" applyBorder="1" applyAlignment="1" applyProtection="1">
      <alignment horizontal="left"/>
    </xf>
    <xf numFmtId="164" fontId="3" fillId="0" borderId="0" xfId="0" applyNumberFormat="1" applyFont="1" applyBorder="1" applyAlignment="1" applyProtection="1">
      <alignment horizontal="center"/>
    </xf>
    <xf numFmtId="0" fontId="5" fillId="0" borderId="0" xfId="0" applyFont="1" applyBorder="1" applyAlignment="1" applyProtection="1"/>
    <xf numFmtId="0" fontId="6" fillId="0" borderId="0" xfId="0" applyFont="1" applyAlignment="1" applyProtection="1">
      <alignment horizontal="center"/>
    </xf>
    <xf numFmtId="164" fontId="6" fillId="0" borderId="0" xfId="0" applyNumberFormat="1" applyFont="1" applyAlignment="1" applyProtection="1">
      <alignment horizontal="center"/>
    </xf>
    <xf numFmtId="0" fontId="3" fillId="0" borderId="0" xfId="0" applyNumberFormat="1" applyFont="1" applyFill="1" applyBorder="1" applyAlignment="1" applyProtection="1">
      <alignment horizontal="right"/>
    </xf>
    <xf numFmtId="0" fontId="14" fillId="0" borderId="0" xfId="0" applyFont="1" applyFill="1" applyBorder="1" applyProtection="1"/>
    <xf numFmtId="0" fontId="17" fillId="0" borderId="4" xfId="0" applyNumberFormat="1" applyFont="1" applyFill="1" applyBorder="1" applyAlignment="1" applyProtection="1">
      <alignment horizontal="center"/>
    </xf>
    <xf numFmtId="0" fontId="17" fillId="0" borderId="4" xfId="9" applyNumberFormat="1" applyFont="1" applyFill="1" applyBorder="1" applyAlignment="1" applyProtection="1">
      <alignment horizontal="center"/>
    </xf>
    <xf numFmtId="0" fontId="18" fillId="0" borderId="4"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3" fillId="0" borderId="0" xfId="0" applyFont="1" applyFill="1" applyBorder="1" applyAlignment="1" applyProtection="1">
      <alignment horizontal="left" vertical="top"/>
    </xf>
    <xf numFmtId="49" fontId="15" fillId="0" borderId="0" xfId="0" applyNumberFormat="1" applyFont="1" applyFill="1" applyBorder="1" applyAlignment="1" applyProtection="1">
      <alignment horizontal="left"/>
    </xf>
    <xf numFmtId="0" fontId="5" fillId="0" borderId="0" xfId="0" applyFont="1" applyBorder="1" applyAlignment="1" applyProtection="1">
      <alignment horizontal="right"/>
    </xf>
    <xf numFmtId="5" fontId="3" fillId="0" borderId="0" xfId="9" applyFont="1" applyBorder="1" applyProtection="1"/>
    <xf numFmtId="49" fontId="17" fillId="0" borderId="0" xfId="0" applyNumberFormat="1" applyFont="1" applyBorder="1" applyAlignment="1" applyProtection="1">
      <alignment horizontal="left" wrapText="1"/>
    </xf>
    <xf numFmtId="0" fontId="5" fillId="0" borderId="2" xfId="0" applyFont="1" applyBorder="1" applyAlignment="1" applyProtection="1">
      <alignment horizontal="right" wrapText="1"/>
    </xf>
    <xf numFmtId="0" fontId="5" fillId="0" borderId="2" xfId="0" applyFont="1" applyBorder="1" applyProtection="1"/>
    <xf numFmtId="0" fontId="5" fillId="0" borderId="0" xfId="0" applyNumberFormat="1" applyFont="1" applyBorder="1" applyAlignment="1" applyProtection="1">
      <alignment horizontal="right"/>
    </xf>
    <xf numFmtId="0" fontId="5" fillId="0" borderId="3" xfId="0" applyFont="1" applyBorder="1" applyAlignment="1" applyProtection="1">
      <alignment horizontal="right"/>
    </xf>
    <xf numFmtId="0" fontId="5" fillId="0" borderId="3" xfId="0" applyFont="1" applyBorder="1" applyAlignment="1" applyProtection="1">
      <alignment horizontal="left"/>
    </xf>
    <xf numFmtId="165" fontId="14" fillId="2" borderId="4" xfId="0" applyNumberFormat="1" applyFont="1" applyFill="1" applyBorder="1" applyAlignment="1" applyProtection="1">
      <alignment horizontal="center"/>
    </xf>
    <xf numFmtId="49" fontId="17" fillId="0" borderId="0" xfId="0" applyNumberFormat="1" applyFont="1" applyBorder="1" applyAlignment="1" applyProtection="1">
      <alignment horizontal="left"/>
    </xf>
    <xf numFmtId="0" fontId="21" fillId="0" borderId="3" xfId="0" applyFont="1" applyBorder="1" applyAlignment="1" applyProtection="1">
      <alignment horizontal="right"/>
    </xf>
    <xf numFmtId="0" fontId="21" fillId="0" borderId="3" xfId="0" applyFont="1" applyBorder="1" applyProtection="1"/>
    <xf numFmtId="164" fontId="14" fillId="4" borderId="4" xfId="0" applyNumberFormat="1" applyFont="1" applyFill="1" applyBorder="1" applyAlignment="1" applyProtection="1">
      <alignment horizontal="center"/>
    </xf>
    <xf numFmtId="0" fontId="3" fillId="0" borderId="3" xfId="0" applyNumberFormat="1" applyFont="1" applyBorder="1" applyAlignment="1" applyProtection="1">
      <alignment horizontal="right"/>
    </xf>
    <xf numFmtId="43" fontId="14" fillId="5" borderId="4" xfId="1" applyFont="1" applyFill="1" applyBorder="1" applyAlignment="1" applyProtection="1"/>
    <xf numFmtId="166" fontId="3" fillId="0" borderId="3" xfId="0" applyNumberFormat="1" applyFont="1" applyBorder="1" applyAlignment="1" applyProtection="1">
      <alignment horizontal="left"/>
    </xf>
    <xf numFmtId="164" fontId="14" fillId="2" borderId="4" xfId="0" applyNumberFormat="1" applyFont="1" applyFill="1" applyBorder="1" applyAlignment="1" applyProtection="1">
      <alignment horizontal="center"/>
    </xf>
    <xf numFmtId="164" fontId="14" fillId="5" borderId="4" xfId="0" applyNumberFormat="1" applyFont="1" applyFill="1" applyBorder="1" applyAlignment="1" applyProtection="1">
      <alignment horizontal="center"/>
    </xf>
    <xf numFmtId="166" fontId="22" fillId="0" borderId="3" xfId="0" applyNumberFormat="1" applyFont="1" applyBorder="1" applyAlignment="1" applyProtection="1">
      <alignment horizontal="left"/>
    </xf>
    <xf numFmtId="0" fontId="22" fillId="0" borderId="3" xfId="0" applyFont="1" applyBorder="1" applyProtection="1"/>
    <xf numFmtId="0" fontId="3" fillId="0" borderId="5" xfId="0" applyNumberFormat="1" applyFont="1" applyBorder="1" applyAlignment="1" applyProtection="1">
      <alignment horizontal="right"/>
    </xf>
    <xf numFmtId="0" fontId="3" fillId="0" borderId="5" xfId="0" applyFont="1" applyBorder="1" applyAlignment="1" applyProtection="1">
      <alignment horizontal="left"/>
    </xf>
    <xf numFmtId="0" fontId="3" fillId="0" borderId="5" xfId="0" applyFont="1" applyFill="1" applyBorder="1" applyProtection="1"/>
    <xf numFmtId="43" fontId="14" fillId="5" borderId="6" xfId="1" applyFont="1" applyFill="1" applyBorder="1" applyAlignment="1" applyProtection="1"/>
    <xf numFmtId="164" fontId="14" fillId="4" borderId="6" xfId="0" applyNumberFormat="1" applyFont="1" applyFill="1" applyBorder="1" applyAlignment="1" applyProtection="1">
      <alignment horizontal="center"/>
    </xf>
    <xf numFmtId="43" fontId="14" fillId="0" borderId="0" xfId="1" applyFont="1" applyFill="1" applyBorder="1" applyAlignment="1" applyProtection="1"/>
    <xf numFmtId="164" fontId="14" fillId="0" borderId="0" xfId="0" applyNumberFormat="1" applyFont="1" applyFill="1" applyBorder="1" applyAlignment="1" applyProtection="1">
      <alignment horizontal="center"/>
    </xf>
    <xf numFmtId="0" fontId="5" fillId="0" borderId="7" xfId="0" applyNumberFormat="1" applyFont="1" applyBorder="1" applyAlignment="1" applyProtection="1">
      <alignment horizontal="right"/>
    </xf>
    <xf numFmtId="0" fontId="3" fillId="0" borderId="7" xfId="0" applyFont="1" applyBorder="1" applyAlignment="1" applyProtection="1">
      <alignment horizontal="left"/>
    </xf>
    <xf numFmtId="0" fontId="5" fillId="0" borderId="7" xfId="0" applyFont="1" applyBorder="1" applyAlignment="1" applyProtection="1">
      <alignment horizontal="left"/>
    </xf>
    <xf numFmtId="37" fontId="14" fillId="2" borderId="4" xfId="0" applyNumberFormat="1" applyFont="1" applyFill="1" applyBorder="1" applyAlignment="1" applyProtection="1"/>
    <xf numFmtId="165" fontId="14" fillId="5" borderId="4" xfId="0" applyNumberFormat="1" applyFont="1" applyFill="1" applyBorder="1" applyAlignment="1" applyProtection="1">
      <alignment horizontal="center"/>
    </xf>
    <xf numFmtId="0" fontId="5" fillId="0" borderId="3" xfId="0" applyNumberFormat="1" applyFont="1" applyBorder="1" applyAlignment="1" applyProtection="1">
      <alignment horizontal="right"/>
    </xf>
    <xf numFmtId="49" fontId="15" fillId="0" borderId="0" xfId="0" applyNumberFormat="1" applyFont="1" applyFill="1" applyBorder="1" applyAlignment="1" applyProtection="1">
      <alignment horizontal="left" vertical="top"/>
    </xf>
    <xf numFmtId="0" fontId="3" fillId="0" borderId="3" xfId="0" applyFont="1" applyFill="1" applyBorder="1" applyAlignment="1" applyProtection="1">
      <protection locked="0"/>
    </xf>
    <xf numFmtId="0" fontId="0" fillId="0" borderId="3" xfId="0" applyBorder="1" applyProtection="1"/>
    <xf numFmtId="0" fontId="0" fillId="0" borderId="0" xfId="0" applyProtection="1"/>
    <xf numFmtId="43" fontId="14" fillId="0" borderId="0" xfId="1" applyFont="1" applyProtection="1"/>
    <xf numFmtId="0" fontId="13" fillId="0" borderId="3" xfId="0" applyFont="1" applyBorder="1" applyAlignment="1" applyProtection="1">
      <alignment horizontal="left"/>
    </xf>
    <xf numFmtId="0" fontId="3" fillId="0" borderId="0" xfId="0" applyNumberFormat="1" applyFont="1" applyAlignment="1" applyProtection="1">
      <alignment horizontal="right"/>
    </xf>
    <xf numFmtId="37" fontId="15" fillId="0" borderId="0" xfId="0" applyNumberFormat="1" applyFont="1" applyFill="1" applyBorder="1" applyProtection="1"/>
    <xf numFmtId="37" fontId="14" fillId="0" borderId="0" xfId="0" applyNumberFormat="1" applyFont="1" applyFill="1" applyBorder="1" applyProtection="1"/>
    <xf numFmtId="0" fontId="3" fillId="0" borderId="0" xfId="0" applyFont="1" applyAlignment="1" applyProtection="1">
      <alignment horizontal="center"/>
    </xf>
    <xf numFmtId="0" fontId="14" fillId="0" borderId="0" xfId="0" applyFont="1" applyBorder="1" applyAlignment="1" applyProtection="1">
      <alignment horizontal="left"/>
    </xf>
    <xf numFmtId="0" fontId="15" fillId="0" borderId="0" xfId="0" applyFont="1" applyBorder="1" applyProtection="1"/>
    <xf numFmtId="0" fontId="14" fillId="0" borderId="0" xfId="0" applyFont="1" applyProtection="1"/>
    <xf numFmtId="0" fontId="15" fillId="0" borderId="0" xfId="0" applyFont="1" applyProtection="1"/>
    <xf numFmtId="164" fontId="3" fillId="0" borderId="0" xfId="0" applyNumberFormat="1" applyFont="1" applyAlignment="1" applyProtection="1">
      <alignment horizontal="center"/>
    </xf>
    <xf numFmtId="0" fontId="3" fillId="0" borderId="0" xfId="0" applyFont="1" applyAlignment="1" applyProtection="1">
      <alignment horizontal="left" vertical="top"/>
    </xf>
    <xf numFmtId="5" fontId="5" fillId="0" borderId="0" xfId="10" applyFont="1" applyBorder="1" applyAlignment="1" applyProtection="1">
      <alignment horizontal="center"/>
    </xf>
    <xf numFmtId="0" fontId="1" fillId="0" borderId="0" xfId="8"/>
    <xf numFmtId="49" fontId="5" fillId="0" borderId="0" xfId="10" applyNumberFormat="1" applyFont="1" applyFill="1" applyBorder="1" applyAlignment="1" applyProtection="1"/>
    <xf numFmtId="0" fontId="6" fillId="6" borderId="0" xfId="10" applyNumberFormat="1" applyFont="1" applyFill="1" applyBorder="1" applyAlignment="1" applyProtection="1">
      <alignment horizontal="center"/>
    </xf>
    <xf numFmtId="0" fontId="1" fillId="0" borderId="0" xfId="8" applyAlignment="1">
      <alignment horizontal="center"/>
    </xf>
    <xf numFmtId="0" fontId="3" fillId="0" borderId="0" xfId="8" applyNumberFormat="1" applyFont="1" applyBorder="1" applyAlignment="1" applyProtection="1">
      <alignment horizontal="center"/>
    </xf>
    <xf numFmtId="0" fontId="14" fillId="0" borderId="0" xfId="8" applyFont="1" applyBorder="1" applyProtection="1"/>
    <xf numFmtId="0" fontId="3" fillId="0" borderId="0" xfId="8" applyFont="1" applyBorder="1" applyProtection="1"/>
    <xf numFmtId="0" fontId="3" fillId="0" borderId="0" xfId="8" applyNumberFormat="1" applyFont="1" applyFill="1" applyBorder="1" applyAlignment="1" applyProtection="1">
      <alignment horizontal="center"/>
    </xf>
    <xf numFmtId="0" fontId="14" fillId="0" borderId="0" xfId="8" applyFont="1" applyFill="1" applyBorder="1" applyProtection="1"/>
    <xf numFmtId="0" fontId="3" fillId="0" borderId="0" xfId="8" applyFont="1" applyFill="1" applyBorder="1" applyProtection="1"/>
    <xf numFmtId="0" fontId="3" fillId="0" borderId="0" xfId="8" applyFont="1" applyAlignment="1" applyProtection="1">
      <alignment horizontal="center"/>
    </xf>
    <xf numFmtId="0" fontId="3" fillId="0" borderId="0" xfId="8" applyFont="1" applyProtection="1"/>
    <xf numFmtId="0" fontId="5" fillId="0" borderId="8" xfId="8" applyFont="1" applyBorder="1" applyAlignment="1" applyProtection="1">
      <alignment horizontal="center"/>
    </xf>
    <xf numFmtId="0" fontId="5" fillId="0" borderId="4" xfId="8" applyFont="1" applyBorder="1" applyAlignment="1" applyProtection="1">
      <alignment horizontal="center"/>
    </xf>
    <xf numFmtId="0" fontId="6" fillId="0" borderId="0" xfId="8" applyFont="1" applyAlignment="1">
      <alignment horizontal="center"/>
    </xf>
    <xf numFmtId="0" fontId="6" fillId="0" borderId="2" xfId="8" applyFont="1" applyBorder="1" applyAlignment="1">
      <alignment horizontal="center"/>
    </xf>
    <xf numFmtId="0" fontId="6" fillId="0" borderId="2" xfId="8" applyFont="1" applyBorder="1"/>
    <xf numFmtId="0" fontId="6" fillId="0" borderId="4" xfId="8" applyFont="1" applyBorder="1" applyAlignment="1">
      <alignment horizontal="center"/>
    </xf>
    <xf numFmtId="0" fontId="1" fillId="7" borderId="0" xfId="8" applyFill="1" applyAlignment="1">
      <alignment horizontal="center"/>
    </xf>
    <xf numFmtId="0" fontId="27" fillId="7" borderId="0" xfId="8" applyFont="1" applyFill="1"/>
    <xf numFmtId="0" fontId="1" fillId="7" borderId="0" xfId="8" applyFill="1"/>
    <xf numFmtId="0" fontId="3" fillId="7" borderId="0" xfId="8" applyFont="1" applyFill="1" applyBorder="1"/>
    <xf numFmtId="0" fontId="6" fillId="0" borderId="0" xfId="8" applyFont="1" applyBorder="1"/>
    <xf numFmtId="0" fontId="3" fillId="0" borderId="0" xfId="8" applyFont="1" applyFill="1" applyBorder="1"/>
    <xf numFmtId="0" fontId="1" fillId="0" borderId="0" xfId="8" applyFont="1"/>
    <xf numFmtId="43" fontId="3" fillId="8" borderId="4" xfId="1" applyFont="1" applyFill="1" applyBorder="1"/>
    <xf numFmtId="43" fontId="3" fillId="6" borderId="4" xfId="1" applyFont="1" applyFill="1" applyBorder="1"/>
    <xf numFmtId="0" fontId="6" fillId="7" borderId="0" xfId="8" applyFont="1" applyFill="1"/>
    <xf numFmtId="43" fontId="3" fillId="7" borderId="4" xfId="1" applyFont="1" applyFill="1" applyBorder="1"/>
    <xf numFmtId="0" fontId="6" fillId="6" borderId="1" xfId="8" applyFont="1" applyFill="1" applyBorder="1"/>
    <xf numFmtId="0" fontId="1" fillId="0" borderId="0" xfId="8" applyFont="1" applyAlignment="1">
      <alignment horizontal="center"/>
    </xf>
    <xf numFmtId="0" fontId="6" fillId="6" borderId="9" xfId="8" applyFont="1" applyFill="1" applyBorder="1"/>
    <xf numFmtId="43" fontId="5" fillId="2" borderId="4" xfId="1" applyFont="1" applyFill="1" applyBorder="1" applyAlignment="1" applyProtection="1"/>
    <xf numFmtId="0" fontId="3" fillId="0" borderId="0" xfId="8" applyFont="1"/>
    <xf numFmtId="0" fontId="27" fillId="0" borderId="0" xfId="8" applyFont="1"/>
    <xf numFmtId="43" fontId="5" fillId="8" borderId="4" xfId="1" applyFont="1" applyFill="1" applyBorder="1" applyAlignment="1" applyProtection="1"/>
    <xf numFmtId="0" fontId="31" fillId="2" borderId="0" xfId="0" applyFont="1" applyFill="1" applyAlignment="1" applyProtection="1">
      <alignment horizontal="left" wrapText="1"/>
    </xf>
    <xf numFmtId="49" fontId="3" fillId="5" borderId="1" xfId="10" applyNumberFormat="1" applyFont="1" applyFill="1" applyBorder="1" applyAlignment="1" applyProtection="1"/>
    <xf numFmtId="49" fontId="5" fillId="8" borderId="1" xfId="10" applyNumberFormat="1" applyFont="1" applyFill="1" applyBorder="1" applyAlignment="1" applyProtection="1"/>
    <xf numFmtId="43" fontId="3" fillId="8" borderId="1" xfId="1" applyFont="1" applyFill="1" applyBorder="1"/>
    <xf numFmtId="49" fontId="3" fillId="2" borderId="4" xfId="1" applyNumberFormat="1" applyFont="1" applyFill="1" applyBorder="1" applyAlignment="1" applyProtection="1">
      <alignment horizontal="right"/>
    </xf>
    <xf numFmtId="0" fontId="31" fillId="0" borderId="0" xfId="0" applyFont="1" applyFill="1" applyAlignment="1" applyProtection="1">
      <alignment horizontal="left" wrapText="1"/>
    </xf>
    <xf numFmtId="14" fontId="32" fillId="0" borderId="0" xfId="0" applyNumberFormat="1" applyFont="1" applyFill="1" applyAlignment="1" applyProtection="1">
      <alignment horizontal="left" wrapText="1"/>
    </xf>
    <xf numFmtId="14" fontId="11" fillId="0" borderId="0" xfId="0" applyNumberFormat="1" applyFont="1" applyFill="1" applyAlignment="1" applyProtection="1">
      <alignment horizontal="left" wrapText="1"/>
    </xf>
    <xf numFmtId="0" fontId="5" fillId="9" borderId="1" xfId="10" applyNumberFormat="1" applyFont="1" applyFill="1" applyBorder="1" applyAlignment="1" applyProtection="1"/>
    <xf numFmtId="0" fontId="31" fillId="9" borderId="0" xfId="0" applyFont="1" applyFill="1" applyAlignment="1" applyProtection="1">
      <alignment horizontal="left" wrapText="1"/>
    </xf>
    <xf numFmtId="0" fontId="31" fillId="10" borderId="0" xfId="0" applyFont="1" applyFill="1" applyAlignment="1" applyProtection="1">
      <alignment horizontal="left" wrapText="1"/>
    </xf>
    <xf numFmtId="1" fontId="5" fillId="0" borderId="1" xfId="0" applyNumberFormat="1" applyFont="1" applyBorder="1" applyAlignment="1" applyProtection="1">
      <alignment horizontal="left" wrapText="1"/>
    </xf>
    <xf numFmtId="1" fontId="5" fillId="0" borderId="0" xfId="0" applyNumberFormat="1" applyFont="1" applyBorder="1" applyAlignment="1" applyProtection="1">
      <alignment horizontal="left" wrapText="1"/>
    </xf>
    <xf numFmtId="0" fontId="3" fillId="0" borderId="3" xfId="0" applyFont="1" applyFill="1" applyBorder="1" applyAlignment="1" applyProtection="1">
      <alignment wrapText="1"/>
    </xf>
    <xf numFmtId="0" fontId="3" fillId="0" borderId="3" xfId="0" applyFont="1" applyBorder="1" applyAlignment="1" applyProtection="1">
      <alignment wrapText="1"/>
    </xf>
    <xf numFmtId="5" fontId="3" fillId="0" borderId="3" xfId="9" applyFont="1" applyBorder="1" applyAlignment="1" applyProtection="1">
      <alignment wrapText="1"/>
    </xf>
    <xf numFmtId="0" fontId="3" fillId="0" borderId="0" xfId="0" applyFont="1" applyAlignment="1" applyProtection="1">
      <alignment wrapText="1"/>
    </xf>
    <xf numFmtId="0" fontId="3" fillId="0" borderId="0" xfId="0" applyFont="1" applyFill="1" applyAlignment="1" applyProtection="1">
      <alignment wrapText="1"/>
    </xf>
    <xf numFmtId="5" fontId="3" fillId="0" borderId="0" xfId="9" applyFont="1" applyBorder="1" applyAlignment="1" applyProtection="1">
      <alignment wrapText="1"/>
    </xf>
    <xf numFmtId="0" fontId="0" fillId="0" borderId="0" xfId="0" applyAlignment="1">
      <alignment wrapText="1"/>
    </xf>
    <xf numFmtId="14" fontId="31" fillId="0" borderId="0" xfId="0" applyNumberFormat="1" applyFont="1" applyFill="1" applyAlignment="1" applyProtection="1">
      <alignment horizontal="left" wrapText="1"/>
    </xf>
    <xf numFmtId="0" fontId="18" fillId="0" borderId="4" xfId="0" applyNumberFormat="1" applyFont="1" applyFill="1" applyBorder="1" applyAlignment="1" applyProtection="1">
      <alignment horizontal="center" wrapText="1"/>
    </xf>
    <xf numFmtId="1" fontId="19" fillId="0" borderId="2" xfId="0" applyNumberFormat="1" applyFont="1" applyBorder="1" applyAlignment="1" applyProtection="1">
      <alignment horizontal="left" vertical="center" wrapText="1"/>
    </xf>
    <xf numFmtId="0" fontId="14" fillId="0" borderId="3"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5" fillId="0" borderId="3"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3" xfId="0" applyFont="1" applyBorder="1" applyAlignment="1" applyProtection="1">
      <alignment vertical="top" wrapText="1"/>
    </xf>
    <xf numFmtId="37" fontId="3" fillId="0" borderId="3" xfId="0" applyNumberFormat="1" applyFont="1" applyFill="1" applyBorder="1" applyAlignment="1" applyProtection="1">
      <alignment horizontal="left" vertical="top" wrapText="1"/>
    </xf>
    <xf numFmtId="0" fontId="3" fillId="0" borderId="3" xfId="0" applyFont="1" applyFill="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3" xfId="0" applyFont="1" applyBorder="1" applyAlignment="1" applyProtection="1">
      <alignment horizontal="left" wrapText="1"/>
    </xf>
    <xf numFmtId="0" fontId="3" fillId="0" borderId="0" xfId="0" applyFont="1" applyFill="1" applyBorder="1" applyAlignment="1" applyProtection="1">
      <alignment horizontal="left" vertical="top" wrapText="1"/>
    </xf>
    <xf numFmtId="0" fontId="5" fillId="0" borderId="7" xfId="0" applyFont="1" applyBorder="1" applyAlignment="1" applyProtection="1">
      <alignment horizontal="left" vertical="top" wrapText="1"/>
    </xf>
    <xf numFmtId="0" fontId="3" fillId="0" borderId="3" xfId="0" applyFont="1" applyFill="1" applyBorder="1" applyAlignment="1" applyProtection="1">
      <alignment vertical="top" wrapText="1"/>
    </xf>
    <xf numFmtId="5" fontId="3" fillId="0" borderId="3" xfId="9" applyFont="1" applyBorder="1" applyAlignment="1" applyProtection="1">
      <alignment vertical="top" wrapText="1"/>
    </xf>
    <xf numFmtId="5" fontId="3" fillId="0" borderId="3" xfId="9" applyFont="1" applyFill="1" applyBorder="1" applyAlignment="1" applyProtection="1">
      <alignment vertical="top" wrapText="1"/>
    </xf>
    <xf numFmtId="37" fontId="15" fillId="0" borderId="0" xfId="0" applyNumberFormat="1" applyFont="1" applyFill="1" applyBorder="1" applyAlignment="1" applyProtection="1">
      <alignment wrapText="1"/>
    </xf>
    <xf numFmtId="0" fontId="15" fillId="0" borderId="0" xfId="0" applyFont="1" applyBorder="1" applyAlignment="1" applyProtection="1">
      <alignment wrapText="1"/>
    </xf>
    <xf numFmtId="0" fontId="15" fillId="0" borderId="0" xfId="0" applyFont="1" applyAlignment="1" applyProtection="1">
      <alignment wrapText="1"/>
    </xf>
    <xf numFmtId="0" fontId="1" fillId="0" borderId="0" xfId="8" applyFont="1" applyAlignment="1">
      <alignment wrapText="1"/>
    </xf>
    <xf numFmtId="0" fontId="1" fillId="0" borderId="0" xfId="8" applyAlignment="1">
      <alignment wrapText="1"/>
    </xf>
    <xf numFmtId="1" fontId="19" fillId="0" borderId="2" xfId="8" applyNumberFormat="1" applyFont="1" applyBorder="1" applyAlignment="1" applyProtection="1">
      <alignment horizontal="left" vertical="center" wrapText="1"/>
    </xf>
    <xf numFmtId="0" fontId="31" fillId="0" borderId="0" xfId="0" applyFont="1" applyFill="1" applyAlignment="1" applyProtection="1">
      <alignment horizontal="left" wrapText="1"/>
    </xf>
    <xf numFmtId="0" fontId="3" fillId="0" borderId="10" xfId="0" applyFont="1" applyBorder="1" applyProtection="1"/>
    <xf numFmtId="164" fontId="14" fillId="0" borderId="10" xfId="0" applyNumberFormat="1" applyFont="1" applyFill="1" applyBorder="1" applyAlignment="1" applyProtection="1">
      <alignment horizontal="center"/>
    </xf>
    <xf numFmtId="164" fontId="14" fillId="0" borderId="10" xfId="0" applyNumberFormat="1" applyFont="1" applyBorder="1" applyAlignment="1" applyProtection="1">
      <alignment horizontal="center"/>
    </xf>
    <xf numFmtId="164" fontId="20" fillId="0" borderId="11" xfId="0" applyNumberFormat="1" applyFont="1" applyFill="1" applyBorder="1" applyAlignment="1" applyProtection="1">
      <alignment horizontal="center"/>
    </xf>
    <xf numFmtId="0" fontId="5" fillId="9" borderId="0" xfId="10" applyNumberFormat="1" applyFont="1" applyFill="1" applyBorder="1" applyAlignment="1" applyProtection="1"/>
    <xf numFmtId="49" fontId="10" fillId="0" borderId="12" xfId="9" applyNumberFormat="1" applyFont="1" applyFill="1" applyBorder="1" applyAlignment="1" applyProtection="1">
      <alignment horizontal="center" wrapText="1"/>
    </xf>
    <xf numFmtId="49" fontId="10" fillId="0" borderId="6" xfId="9" applyNumberFormat="1" applyFont="1" applyFill="1" applyBorder="1" applyAlignment="1" applyProtection="1">
      <alignment horizontal="center" wrapText="1"/>
    </xf>
    <xf numFmtId="49" fontId="10" fillId="0" borderId="13" xfId="9" applyNumberFormat="1" applyFont="1" applyFill="1" applyBorder="1" applyAlignment="1" applyProtection="1">
      <alignment horizontal="center" wrapText="1"/>
    </xf>
    <xf numFmtId="49" fontId="10" fillId="0" borderId="14" xfId="9" applyNumberFormat="1" applyFont="1" applyFill="1" applyBorder="1" applyAlignment="1" applyProtection="1">
      <alignment horizontal="center" wrapText="1"/>
    </xf>
    <xf numFmtId="5" fontId="10" fillId="0" borderId="15" xfId="9" applyFont="1" applyFill="1" applyBorder="1" applyAlignment="1" applyProtection="1">
      <alignment horizontal="center" wrapText="1"/>
    </xf>
    <xf numFmtId="5" fontId="10" fillId="0" borderId="16" xfId="9" applyFont="1" applyFill="1" applyBorder="1" applyAlignment="1" applyProtection="1">
      <alignment horizontal="center" wrapText="1"/>
    </xf>
    <xf numFmtId="43" fontId="3" fillId="8" borderId="4" xfId="1" applyFont="1" applyFill="1" applyBorder="1" applyAlignment="1" applyProtection="1">
      <alignment horizontal="right"/>
    </xf>
    <xf numFmtId="43" fontId="12" fillId="8" borderId="4" xfId="1" applyFont="1" applyFill="1" applyBorder="1" applyProtection="1">
      <protection locked="0"/>
    </xf>
    <xf numFmtId="43" fontId="3" fillId="8" borderId="4" xfId="1" applyFont="1" applyFill="1" applyBorder="1" applyAlignment="1" applyProtection="1">
      <alignment horizontal="right"/>
      <protection locked="0"/>
    </xf>
    <xf numFmtId="49" fontId="14" fillId="0" borderId="0" xfId="1" applyNumberFormat="1" applyFont="1" applyFill="1" applyBorder="1" applyAlignment="1">
      <alignment horizontal="center"/>
    </xf>
    <xf numFmtId="0" fontId="6" fillId="0" borderId="0" xfId="0" applyFont="1"/>
    <xf numFmtId="0" fontId="0" fillId="0" borderId="0" xfId="0" applyFont="1"/>
    <xf numFmtId="43" fontId="14" fillId="0" borderId="4" xfId="1" applyFont="1" applyFill="1" applyBorder="1" applyAlignment="1" applyProtection="1"/>
    <xf numFmtId="164" fontId="14" fillId="0" borderId="4" xfId="0" applyNumberFormat="1" applyFont="1" applyFill="1" applyBorder="1" applyAlignment="1" applyProtection="1">
      <alignment horizontal="center"/>
    </xf>
    <xf numFmtId="0" fontId="3" fillId="0" borderId="0" xfId="0" applyFont="1" applyBorder="1" applyAlignment="1" applyProtection="1"/>
    <xf numFmtId="0" fontId="21" fillId="0" borderId="7" xfId="0" applyFont="1" applyBorder="1" applyAlignment="1" applyProtection="1">
      <alignment horizontal="right"/>
    </xf>
    <xf numFmtId="166" fontId="22" fillId="0" borderId="7" xfId="0" applyNumberFormat="1" applyFont="1" applyBorder="1" applyAlignment="1" applyProtection="1">
      <alignment horizontal="left"/>
    </xf>
    <xf numFmtId="0" fontId="21" fillId="0" borderId="7" xfId="0" applyFont="1" applyBorder="1" applyProtection="1"/>
    <xf numFmtId="0" fontId="22" fillId="0" borderId="7" xfId="0" applyFont="1" applyBorder="1" applyProtection="1"/>
    <xf numFmtId="0" fontId="3" fillId="0" borderId="7" xfId="0" applyFont="1" applyBorder="1" applyAlignment="1" applyProtection="1">
      <alignment horizontal="left" vertical="top" wrapText="1"/>
    </xf>
    <xf numFmtId="0" fontId="5" fillId="0" borderId="0" xfId="0" applyFont="1" applyProtection="1"/>
    <xf numFmtId="0" fontId="0" fillId="0" borderId="0" xfId="0" applyBorder="1"/>
    <xf numFmtId="0" fontId="3" fillId="0" borderId="0" xfId="0" applyFont="1" applyBorder="1" applyAlignment="1" applyProtection="1">
      <alignment vertical="top"/>
    </xf>
    <xf numFmtId="37" fontId="3" fillId="0" borderId="0" xfId="0" applyNumberFormat="1" applyFont="1" applyFill="1" applyBorder="1" applyAlignment="1" applyProtection="1">
      <alignment horizontal="left" vertical="top"/>
    </xf>
    <xf numFmtId="0" fontId="3" fillId="0" borderId="9" xfId="0" applyFont="1" applyBorder="1" applyProtection="1"/>
    <xf numFmtId="0" fontId="3" fillId="0" borderId="7" xfId="0" applyFont="1" applyFill="1" applyBorder="1" applyProtection="1"/>
    <xf numFmtId="0" fontId="21" fillId="0" borderId="7" xfId="0" applyFont="1" applyFill="1" applyBorder="1" applyAlignment="1" applyProtection="1">
      <alignment horizontal="right"/>
    </xf>
    <xf numFmtId="0" fontId="3" fillId="0" borderId="7" xfId="0" applyFont="1" applyFill="1" applyBorder="1" applyAlignment="1" applyProtection="1">
      <alignment horizontal="left"/>
    </xf>
    <xf numFmtId="0" fontId="21" fillId="0" borderId="7" xfId="0" applyFont="1" applyFill="1" applyBorder="1" applyProtection="1"/>
    <xf numFmtId="0" fontId="3" fillId="0" borderId="7" xfId="0" applyFont="1" applyFill="1" applyBorder="1" applyAlignment="1" applyProtection="1">
      <alignment horizontal="left" vertical="top" wrapText="1"/>
    </xf>
    <xf numFmtId="0" fontId="21" fillId="0" borderId="7" xfId="0" applyFont="1" applyBorder="1" applyAlignment="1" applyProtection="1">
      <alignment horizontal="left"/>
    </xf>
    <xf numFmtId="0" fontId="21" fillId="0" borderId="0" xfId="0" applyFont="1" applyProtection="1"/>
    <xf numFmtId="0" fontId="21" fillId="0" borderId="3" xfId="0" applyFont="1" applyBorder="1" applyAlignment="1" applyProtection="1">
      <alignment horizontal="left"/>
    </xf>
    <xf numFmtId="43" fontId="14" fillId="11" borderId="4" xfId="1" applyFont="1" applyFill="1" applyBorder="1" applyAlignment="1" applyProtection="1">
      <protection locked="0"/>
    </xf>
    <xf numFmtId="0" fontId="31" fillId="11" borderId="0" xfId="0" applyFont="1" applyFill="1" applyAlignment="1" applyProtection="1">
      <alignment horizontal="left" wrapText="1"/>
    </xf>
    <xf numFmtId="43" fontId="14" fillId="11" borderId="4" xfId="1" applyFont="1" applyFill="1" applyBorder="1" applyAlignment="1" applyProtection="1">
      <alignment horizontal="right"/>
      <protection locked="0"/>
    </xf>
    <xf numFmtId="0" fontId="3" fillId="0" borderId="0" xfId="0" applyFont="1" applyFill="1" applyBorder="1" applyAlignment="1" applyProtection="1"/>
    <xf numFmtId="5" fontId="3" fillId="0" borderId="0" xfId="9" applyFont="1" applyFill="1" applyBorder="1" applyAlignment="1" applyProtection="1">
      <alignment vertical="top"/>
    </xf>
    <xf numFmtId="0" fontId="28" fillId="0" borderId="0" xfId="0" applyFont="1" applyBorder="1" applyProtection="1"/>
    <xf numFmtId="0" fontId="29" fillId="0" borderId="0" xfId="0" applyFont="1" applyBorder="1" applyAlignment="1" applyProtection="1"/>
    <xf numFmtId="0" fontId="29" fillId="0" borderId="0" xfId="0" applyFont="1" applyBorder="1" applyProtection="1"/>
    <xf numFmtId="0" fontId="3" fillId="0" borderId="9" xfId="0" applyFont="1" applyBorder="1" applyAlignment="1" applyProtection="1">
      <alignment horizontal="left" vertical="top" wrapText="1"/>
    </xf>
    <xf numFmtId="0" fontId="3" fillId="0" borderId="1" xfId="0" applyFont="1" applyBorder="1" applyProtection="1"/>
    <xf numFmtId="0" fontId="33" fillId="0" borderId="0" xfId="0" applyFont="1" applyAlignment="1">
      <alignment vertical="center"/>
    </xf>
    <xf numFmtId="0" fontId="5" fillId="0" borderId="0" xfId="0" applyNumberFormat="1" applyFont="1" applyFill="1" applyBorder="1" applyAlignment="1" applyProtection="1">
      <alignment horizontal="right"/>
    </xf>
    <xf numFmtId="43" fontId="3" fillId="0" borderId="4" xfId="1" applyFont="1" applyFill="1" applyBorder="1" applyAlignment="1" applyProtection="1">
      <alignment horizontal="right"/>
      <protection locked="0"/>
    </xf>
    <xf numFmtId="43" fontId="12" fillId="11" borderId="4" xfId="1" applyFont="1" applyFill="1" applyBorder="1" applyAlignment="1" applyProtection="1">
      <alignment horizontal="right"/>
    </xf>
    <xf numFmtId="43" fontId="12" fillId="11" borderId="4" xfId="1" applyFont="1" applyFill="1" applyBorder="1" applyAlignment="1" applyProtection="1">
      <alignment horizontal="right"/>
      <protection locked="0"/>
    </xf>
    <xf numFmtId="0" fontId="6" fillId="0" borderId="0" xfId="0" applyFont="1" applyBorder="1" applyAlignment="1" applyProtection="1">
      <alignment horizontal="center"/>
    </xf>
    <xf numFmtId="0" fontId="3" fillId="5" borderId="0" xfId="0" applyFont="1" applyFill="1" applyProtection="1"/>
    <xf numFmtId="0" fontId="6" fillId="0" borderId="0" xfId="0" applyNumberFormat="1" applyFont="1" applyBorder="1" applyAlignment="1" applyProtection="1">
      <alignment horizontal="right"/>
    </xf>
    <xf numFmtId="0" fontId="0" fillId="0" borderId="0" xfId="0" applyFont="1" applyBorder="1" applyProtection="1"/>
    <xf numFmtId="5" fontId="6" fillId="0" borderId="0" xfId="10" applyFont="1" applyBorder="1" applyAlignment="1" applyProtection="1">
      <alignment horizontal="right"/>
    </xf>
    <xf numFmtId="49" fontId="0" fillId="2" borderId="4" xfId="1" applyNumberFormat="1" applyFont="1" applyFill="1" applyBorder="1" applyAlignment="1" applyProtection="1">
      <alignment horizontal="right"/>
    </xf>
    <xf numFmtId="0" fontId="6" fillId="0" borderId="0" xfId="10" applyNumberFormat="1" applyFont="1" applyFill="1" applyBorder="1" applyAlignment="1" applyProtection="1"/>
    <xf numFmtId="0" fontId="35" fillId="2" borderId="0" xfId="0" applyFont="1" applyFill="1" applyAlignment="1" applyProtection="1">
      <alignment horizontal="left" wrapText="1"/>
    </xf>
    <xf numFmtId="164" fontId="0" fillId="0" borderId="0" xfId="0" applyNumberFormat="1" applyFont="1" applyBorder="1" applyAlignment="1" applyProtection="1">
      <alignment horizontal="center"/>
    </xf>
    <xf numFmtId="0" fontId="0" fillId="0" borderId="0" xfId="0" applyFont="1" applyProtection="1"/>
    <xf numFmtId="0" fontId="0" fillId="0" borderId="0" xfId="0" applyNumberFormat="1" applyFont="1" applyBorder="1" applyAlignment="1" applyProtection="1">
      <alignment horizontal="right"/>
    </xf>
    <xf numFmtId="0" fontId="0" fillId="0" borderId="0" xfId="0" applyFont="1" applyBorder="1" applyAlignment="1" applyProtection="1">
      <alignment horizontal="center"/>
    </xf>
    <xf numFmtId="0" fontId="0" fillId="0" borderId="0" xfId="0" applyFont="1" applyBorder="1" applyAlignment="1" applyProtection="1">
      <alignment horizontal="left" vertical="top"/>
    </xf>
    <xf numFmtId="49" fontId="0" fillId="0" borderId="0" xfId="0" applyNumberFormat="1" applyFont="1" applyBorder="1" applyAlignment="1" applyProtection="1">
      <alignment horizontal="left"/>
    </xf>
    <xf numFmtId="0" fontId="35" fillId="9" borderId="0" xfId="0" applyFont="1" applyFill="1" applyAlignment="1" applyProtection="1">
      <alignment horizontal="left" wrapText="1"/>
    </xf>
    <xf numFmtId="0" fontId="6" fillId="0" borderId="0" xfId="0" applyFont="1" applyBorder="1" applyAlignment="1" applyProtection="1"/>
    <xf numFmtId="0" fontId="35" fillId="10" borderId="0" xfId="0" applyFont="1" applyFill="1" applyAlignment="1" applyProtection="1">
      <alignment horizontal="left" wrapText="1"/>
    </xf>
    <xf numFmtId="0" fontId="35" fillId="11" borderId="0" xfId="0" applyFont="1" applyFill="1" applyAlignment="1" applyProtection="1">
      <alignment horizontal="left" wrapText="1"/>
    </xf>
    <xf numFmtId="14" fontId="35" fillId="0" borderId="0" xfId="0" applyNumberFormat="1" applyFont="1" applyFill="1" applyAlignment="1" applyProtection="1">
      <alignment horizontal="left" wrapText="1"/>
    </xf>
    <xf numFmtId="0" fontId="0" fillId="0" borderId="0" xfId="0" applyNumberFormat="1" applyFont="1" applyFill="1" applyBorder="1" applyAlignment="1" applyProtection="1">
      <alignment horizontal="right"/>
    </xf>
    <xf numFmtId="0" fontId="0" fillId="0" borderId="0" xfId="0" applyFont="1" applyFill="1" applyBorder="1" applyProtection="1"/>
    <xf numFmtId="0" fontId="6" fillId="0" borderId="4" xfId="9" applyNumberFormat="1" applyFont="1" applyFill="1" applyBorder="1" applyAlignment="1" applyProtection="1">
      <alignment horizontal="center"/>
    </xf>
    <xf numFmtId="0" fontId="36" fillId="0" borderId="4"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center"/>
    </xf>
    <xf numFmtId="0" fontId="36" fillId="0" borderId="4" xfId="0" applyNumberFormat="1" applyFont="1" applyFill="1" applyBorder="1" applyAlignment="1" applyProtection="1">
      <alignment horizontal="center"/>
    </xf>
    <xf numFmtId="0" fontId="0" fillId="0" borderId="0" xfId="0" applyFont="1" applyFill="1" applyBorder="1" applyAlignment="1" applyProtection="1">
      <alignment horizontal="center"/>
    </xf>
    <xf numFmtId="0" fontId="0" fillId="0" borderId="0" xfId="0" applyFont="1" applyFill="1" applyBorder="1" applyAlignment="1" applyProtection="1">
      <alignment horizontal="left" vertical="top"/>
    </xf>
    <xf numFmtId="49" fontId="0" fillId="0" borderId="0" xfId="0" applyNumberFormat="1" applyFont="1" applyFill="1" applyBorder="1" applyAlignment="1" applyProtection="1">
      <alignment horizontal="left"/>
    </xf>
    <xf numFmtId="0" fontId="0" fillId="0" borderId="0" xfId="0" applyFont="1" applyAlignment="1" applyProtection="1">
      <alignment horizontal="right"/>
    </xf>
    <xf numFmtId="0" fontId="6" fillId="0" borderId="0" xfId="0" applyFont="1" applyBorder="1" applyAlignment="1" applyProtection="1">
      <alignment horizontal="right"/>
    </xf>
    <xf numFmtId="1" fontId="6" fillId="0" borderId="2" xfId="0" applyNumberFormat="1" applyFont="1" applyBorder="1" applyAlignment="1" applyProtection="1">
      <alignment horizontal="left" vertical="center" wrapText="1"/>
    </xf>
    <xf numFmtId="49" fontId="6" fillId="0" borderId="0" xfId="0" applyNumberFormat="1" applyFont="1" applyBorder="1" applyAlignment="1" applyProtection="1">
      <alignment horizontal="left" wrapText="1"/>
    </xf>
    <xf numFmtId="0" fontId="0" fillId="0" borderId="0" xfId="0" applyFont="1" applyAlignment="1" applyProtection="1"/>
    <xf numFmtId="0" fontId="6" fillId="0" borderId="2" xfId="0" applyFont="1" applyBorder="1" applyAlignment="1" applyProtection="1">
      <alignment horizontal="right" wrapText="1"/>
    </xf>
    <xf numFmtId="5" fontId="0" fillId="0" borderId="0" xfId="9" applyFont="1" applyBorder="1" applyProtection="1"/>
    <xf numFmtId="0" fontId="6" fillId="0" borderId="2" xfId="0" applyFont="1" applyBorder="1" applyProtection="1"/>
    <xf numFmtId="164" fontId="6" fillId="0" borderId="11" xfId="0" applyNumberFormat="1" applyFont="1" applyFill="1" applyBorder="1" applyAlignment="1" applyProtection="1">
      <alignment horizontal="center"/>
    </xf>
    <xf numFmtId="0" fontId="0" fillId="0" borderId="3" xfId="0" applyFont="1" applyBorder="1" applyAlignment="1" applyProtection="1">
      <alignment horizontal="left" vertical="top" wrapText="1"/>
    </xf>
    <xf numFmtId="0" fontId="6" fillId="0" borderId="0" xfId="0" applyFont="1" applyBorder="1" applyProtection="1"/>
    <xf numFmtId="0" fontId="0" fillId="0" borderId="10" xfId="0" applyFont="1" applyBorder="1" applyProtection="1"/>
    <xf numFmtId="0" fontId="6" fillId="0" borderId="0" xfId="0" applyFont="1" applyProtection="1"/>
    <xf numFmtId="0" fontId="0" fillId="0" borderId="3" xfId="0" applyFont="1" applyBorder="1" applyProtection="1"/>
    <xf numFmtId="0" fontId="0" fillId="0" borderId="3" xfId="0" applyFont="1" applyBorder="1" applyAlignment="1" applyProtection="1"/>
    <xf numFmtId="43" fontId="0" fillId="5" borderId="4" xfId="1" applyFont="1" applyFill="1" applyBorder="1" applyAlignment="1" applyProtection="1"/>
    <xf numFmtId="164" fontId="0" fillId="4" borderId="4" xfId="0" applyNumberFormat="1" applyFont="1" applyFill="1" applyBorder="1" applyAlignment="1" applyProtection="1">
      <alignment horizontal="center"/>
    </xf>
    <xf numFmtId="0" fontId="0" fillId="0" borderId="3" xfId="0" applyFont="1" applyBorder="1" applyAlignment="1" applyProtection="1">
      <alignment vertical="top" wrapText="1"/>
    </xf>
    <xf numFmtId="0" fontId="0" fillId="0" borderId="0" xfId="0" applyFont="1" applyBorder="1" applyAlignment="1" applyProtection="1">
      <alignment horizontal="left" vertical="top" wrapText="1"/>
    </xf>
    <xf numFmtId="0" fontId="0" fillId="5" borderId="3" xfId="0" applyFont="1" applyFill="1" applyBorder="1" applyAlignment="1" applyProtection="1">
      <protection locked="0"/>
    </xf>
    <xf numFmtId="0" fontId="0" fillId="0" borderId="3" xfId="0" applyFont="1" applyFill="1" applyBorder="1" applyAlignment="1" applyProtection="1">
      <protection locked="0"/>
    </xf>
    <xf numFmtId="43" fontId="0" fillId="0" borderId="4" xfId="1" applyFont="1" applyFill="1" applyBorder="1" applyAlignment="1" applyProtection="1"/>
    <xf numFmtId="164" fontId="0" fillId="0" borderId="4" xfId="0" applyNumberFormat="1" applyFont="1" applyFill="1" applyBorder="1" applyAlignment="1" applyProtection="1">
      <alignment horizontal="center"/>
    </xf>
    <xf numFmtId="0" fontId="6" fillId="0" borderId="3" xfId="0" applyFont="1" applyFill="1" applyBorder="1" applyAlignment="1" applyProtection="1"/>
    <xf numFmtId="43" fontId="0" fillId="11" borderId="4" xfId="1" applyFont="1" applyFill="1" applyBorder="1" applyAlignment="1" applyProtection="1">
      <protection locked="0"/>
    </xf>
    <xf numFmtId="0" fontId="0" fillId="0" borderId="9" xfId="0" applyFont="1" applyBorder="1" applyProtection="1"/>
    <xf numFmtId="0" fontId="0" fillId="0" borderId="9" xfId="0" applyFont="1" applyBorder="1" applyAlignment="1" applyProtection="1">
      <alignment horizontal="left" vertical="top" wrapText="1"/>
    </xf>
    <xf numFmtId="0" fontId="6" fillId="0" borderId="3" xfId="0" applyFont="1" applyBorder="1" applyAlignment="1" applyProtection="1">
      <alignment horizontal="right"/>
    </xf>
    <xf numFmtId="0" fontId="0" fillId="0" borderId="3" xfId="0" applyFont="1" applyBorder="1" applyAlignment="1" applyProtection="1">
      <alignment horizontal="left"/>
    </xf>
    <xf numFmtId="0" fontId="6" fillId="0" borderId="3" xfId="0" applyFont="1" applyBorder="1" applyAlignment="1" applyProtection="1">
      <alignment horizontal="left"/>
    </xf>
    <xf numFmtId="49" fontId="6" fillId="0" borderId="0" xfId="0" applyNumberFormat="1" applyFont="1" applyBorder="1" applyAlignment="1" applyProtection="1">
      <alignment horizontal="left"/>
    </xf>
    <xf numFmtId="0" fontId="0" fillId="0" borderId="3" xfId="0" applyNumberFormat="1" applyFont="1" applyBorder="1" applyAlignment="1" applyProtection="1">
      <alignment horizontal="right"/>
    </xf>
    <xf numFmtId="0" fontId="0" fillId="0" borderId="3" xfId="0" applyFont="1" applyFill="1" applyBorder="1" applyProtection="1"/>
    <xf numFmtId="0" fontId="37" fillId="0" borderId="3" xfId="0" applyFont="1" applyBorder="1" applyAlignment="1" applyProtection="1">
      <alignment horizontal="right"/>
    </xf>
    <xf numFmtId="0" fontId="37" fillId="0" borderId="3" xfId="0" applyFont="1" applyBorder="1" applyProtection="1"/>
    <xf numFmtId="164" fontId="0" fillId="5" borderId="4" xfId="0" applyNumberFormat="1" applyFont="1" applyFill="1" applyBorder="1" applyAlignment="1" applyProtection="1">
      <alignment horizontal="center"/>
    </xf>
    <xf numFmtId="37" fontId="0" fillId="0" borderId="3" xfId="0" applyNumberFormat="1" applyFont="1" applyFill="1" applyBorder="1" applyAlignment="1" applyProtection="1">
      <alignment horizontal="left" vertical="top" wrapText="1"/>
    </xf>
    <xf numFmtId="166" fontId="0" fillId="0" borderId="3" xfId="0" applyNumberFormat="1" applyFont="1" applyBorder="1" applyAlignment="1" applyProtection="1">
      <alignment horizontal="left"/>
    </xf>
    <xf numFmtId="164" fontId="0" fillId="2" borderId="4" xfId="0" applyNumberFormat="1" applyFont="1" applyFill="1" applyBorder="1" applyAlignment="1" applyProtection="1">
      <alignment horizontal="center"/>
    </xf>
    <xf numFmtId="166" fontId="38" fillId="0" borderId="3" xfId="0" applyNumberFormat="1" applyFont="1" applyBorder="1" applyAlignment="1" applyProtection="1">
      <alignment horizontal="left"/>
    </xf>
    <xf numFmtId="0" fontId="38" fillId="0" borderId="3" xfId="0" applyFont="1" applyBorder="1" applyProtection="1"/>
    <xf numFmtId="0" fontId="0" fillId="0" borderId="3" xfId="0" applyFont="1" applyFill="1" applyBorder="1" applyAlignment="1" applyProtection="1">
      <alignment horizontal="left" vertical="top" wrapText="1"/>
    </xf>
    <xf numFmtId="0" fontId="0" fillId="0" borderId="5" xfId="0" applyNumberFormat="1" applyFont="1" applyBorder="1" applyAlignment="1" applyProtection="1">
      <alignment horizontal="right"/>
    </xf>
    <xf numFmtId="0" fontId="0" fillId="0" borderId="5" xfId="0" applyFont="1" applyBorder="1" applyAlignment="1" applyProtection="1">
      <alignment horizontal="left"/>
    </xf>
    <xf numFmtId="0" fontId="0" fillId="0" borderId="5" xfId="0" applyFont="1" applyFill="1" applyBorder="1" applyProtection="1"/>
    <xf numFmtId="43" fontId="0" fillId="5" borderId="6" xfId="1" applyFont="1" applyFill="1" applyBorder="1" applyAlignment="1" applyProtection="1"/>
    <xf numFmtId="164" fontId="0" fillId="4" borderId="6" xfId="0" applyNumberFormat="1" applyFont="1" applyFill="1" applyBorder="1" applyAlignment="1" applyProtection="1">
      <alignment horizontal="center"/>
    </xf>
    <xf numFmtId="0" fontId="0" fillId="0" borderId="5" xfId="0" applyFont="1" applyBorder="1" applyAlignment="1" applyProtection="1">
      <alignment horizontal="left" vertical="top" wrapText="1"/>
    </xf>
    <xf numFmtId="0" fontId="0" fillId="0" borderId="3" xfId="0" applyFont="1" applyBorder="1" applyAlignment="1" applyProtection="1">
      <alignment horizontal="left" wrapText="1"/>
    </xf>
    <xf numFmtId="0" fontId="37" fillId="0" borderId="7" xfId="0" applyFont="1" applyBorder="1" applyAlignment="1" applyProtection="1">
      <alignment horizontal="right"/>
    </xf>
    <xf numFmtId="166" fontId="38" fillId="0" borderId="7" xfId="0" applyNumberFormat="1" applyFont="1" applyBorder="1" applyAlignment="1" applyProtection="1">
      <alignment horizontal="left"/>
    </xf>
    <xf numFmtId="0" fontId="37" fillId="0" borderId="7" xfId="0" applyFont="1" applyBorder="1" applyProtection="1"/>
    <xf numFmtId="0" fontId="38" fillId="0" borderId="7" xfId="0" applyFont="1" applyBorder="1" applyProtection="1"/>
    <xf numFmtId="0" fontId="0" fillId="0" borderId="7" xfId="0" applyFont="1" applyBorder="1" applyAlignment="1" applyProtection="1">
      <alignment horizontal="left" vertical="top" wrapText="1"/>
    </xf>
    <xf numFmtId="165" fontId="0" fillId="2" borderId="4" xfId="0" applyNumberFormat="1" applyFont="1" applyFill="1" applyBorder="1" applyAlignment="1" applyProtection="1">
      <alignment horizontal="center"/>
    </xf>
    <xf numFmtId="0" fontId="6" fillId="0" borderId="3" xfId="0" applyFont="1" applyBorder="1" applyAlignment="1" applyProtection="1">
      <alignment horizontal="left" vertical="top" wrapText="1"/>
    </xf>
    <xf numFmtId="0" fontId="37" fillId="0" borderId="0" xfId="0" applyFont="1" applyProtection="1"/>
    <xf numFmtId="165" fontId="0" fillId="5" borderId="4" xfId="0" applyNumberFormat="1" applyFont="1" applyFill="1" applyBorder="1" applyAlignment="1" applyProtection="1">
      <alignment horizontal="center"/>
    </xf>
    <xf numFmtId="0" fontId="37" fillId="0" borderId="7" xfId="0" applyFont="1" applyFill="1" applyBorder="1" applyAlignment="1" applyProtection="1">
      <alignment horizontal="right"/>
    </xf>
    <xf numFmtId="0" fontId="0" fillId="0" borderId="7" xfId="0" applyFont="1" applyFill="1" applyBorder="1" applyAlignment="1" applyProtection="1">
      <alignment horizontal="left"/>
    </xf>
    <xf numFmtId="0" fontId="37" fillId="0" borderId="7" xfId="0" applyFont="1" applyFill="1" applyBorder="1" applyProtection="1"/>
    <xf numFmtId="0" fontId="0" fillId="0" borderId="7" xfId="0" applyFont="1" applyFill="1" applyBorder="1" applyProtection="1"/>
    <xf numFmtId="0" fontId="0" fillId="0" borderId="7" xfId="0" applyFont="1" applyFill="1" applyBorder="1" applyAlignment="1" applyProtection="1">
      <alignment horizontal="left" vertical="top" wrapText="1"/>
    </xf>
    <xf numFmtId="0" fontId="6" fillId="0" borderId="7" xfId="0" applyNumberFormat="1" applyFont="1" applyBorder="1" applyAlignment="1" applyProtection="1">
      <alignment horizontal="right"/>
    </xf>
    <xf numFmtId="0" fontId="0" fillId="0" borderId="7" xfId="0" applyFont="1" applyBorder="1" applyAlignment="1" applyProtection="1">
      <alignment horizontal="left"/>
    </xf>
    <xf numFmtId="0" fontId="37" fillId="0" borderId="7" xfId="0" applyFont="1" applyBorder="1" applyAlignment="1" applyProtection="1">
      <alignment horizontal="left"/>
    </xf>
    <xf numFmtId="0" fontId="6" fillId="0" borderId="7" xfId="0" applyFont="1" applyBorder="1" applyAlignment="1" applyProtection="1">
      <alignment horizontal="left"/>
    </xf>
    <xf numFmtId="37" fontId="0" fillId="2" borderId="4" xfId="0" applyNumberFormat="1" applyFont="1" applyFill="1" applyBorder="1" applyAlignment="1" applyProtection="1"/>
    <xf numFmtId="0" fontId="6" fillId="0" borderId="7" xfId="0" applyFont="1" applyBorder="1" applyAlignment="1" applyProtection="1">
      <alignment horizontal="left" vertical="top" wrapText="1"/>
    </xf>
    <xf numFmtId="0" fontId="6" fillId="0" borderId="3" xfId="0" applyNumberFormat="1" applyFont="1" applyBorder="1" applyAlignment="1" applyProtection="1">
      <alignment horizontal="right"/>
    </xf>
    <xf numFmtId="0" fontId="37" fillId="0" borderId="3" xfId="0" applyFont="1" applyBorder="1" applyAlignment="1" applyProtection="1">
      <alignment horizontal="left"/>
    </xf>
    <xf numFmtId="0" fontId="0" fillId="0" borderId="3" xfId="0" applyFont="1" applyFill="1" applyBorder="1" applyAlignment="1" applyProtection="1">
      <alignment vertical="top" wrapText="1"/>
    </xf>
    <xf numFmtId="0" fontId="0" fillId="0" borderId="3" xfId="0" applyFont="1" applyFill="1" applyBorder="1" applyAlignment="1" applyProtection="1">
      <alignment horizontal="left"/>
    </xf>
    <xf numFmtId="49" fontId="0" fillId="0" borderId="0" xfId="0" applyNumberFormat="1" applyFont="1" applyFill="1" applyBorder="1" applyAlignment="1" applyProtection="1">
      <alignment horizontal="left" vertical="top"/>
    </xf>
    <xf numFmtId="0" fontId="0" fillId="0" borderId="0" xfId="0" applyFont="1" applyFill="1" applyProtection="1"/>
    <xf numFmtId="5" fontId="0" fillId="0" borderId="3" xfId="9" applyFont="1" applyBorder="1" applyAlignment="1" applyProtection="1">
      <alignment vertical="top" wrapText="1"/>
    </xf>
    <xf numFmtId="5" fontId="0" fillId="0" borderId="3" xfId="9" applyFont="1" applyFill="1" applyBorder="1" applyAlignment="1" applyProtection="1">
      <alignment vertical="top" wrapText="1"/>
    </xf>
    <xf numFmtId="0" fontId="0" fillId="0" borderId="0" xfId="0" applyFont="1" applyFill="1" applyBorder="1" applyAlignment="1" applyProtection="1">
      <alignment horizontal="left"/>
    </xf>
    <xf numFmtId="43" fontId="0" fillId="0" borderId="0" xfId="1" applyFont="1" applyFill="1" applyBorder="1" applyAlignment="1" applyProtection="1"/>
    <xf numFmtId="164" fontId="0" fillId="0" borderId="10" xfId="0" applyNumberFormat="1" applyFont="1" applyFill="1" applyBorder="1" applyAlignment="1" applyProtection="1">
      <alignment horizontal="center"/>
    </xf>
    <xf numFmtId="0" fontId="0" fillId="0" borderId="0" xfId="0" applyFont="1" applyFill="1" applyBorder="1" applyAlignment="1" applyProtection="1">
      <alignment horizontal="left" vertical="top" wrapText="1"/>
    </xf>
    <xf numFmtId="164" fontId="0" fillId="0" borderId="0" xfId="0" applyNumberFormat="1" applyFont="1" applyFill="1" applyBorder="1" applyAlignment="1" applyProtection="1">
      <alignment horizontal="center"/>
    </xf>
    <xf numFmtId="0" fontId="0" fillId="0" borderId="3" xfId="0" applyFont="1" applyFill="1" applyBorder="1" applyAlignment="1" applyProtection="1"/>
    <xf numFmtId="0" fontId="6" fillId="0" borderId="3" xfId="0" applyFont="1" applyBorder="1" applyProtection="1"/>
    <xf numFmtId="0" fontId="6" fillId="0" borderId="0" xfId="0" applyNumberFormat="1" applyFont="1" applyFill="1" applyBorder="1" applyAlignment="1" applyProtection="1">
      <alignment horizontal="right"/>
    </xf>
    <xf numFmtId="43" fontId="0" fillId="0" borderId="0" xfId="1" applyFont="1" applyFill="1" applyBorder="1" applyAlignment="1" applyProtection="1">
      <alignment horizontal="right"/>
    </xf>
    <xf numFmtId="43" fontId="0" fillId="5" borderId="4" xfId="1" applyFont="1" applyFill="1" applyBorder="1" applyAlignment="1" applyProtection="1">
      <alignment horizontal="right"/>
      <protection locked="0"/>
    </xf>
    <xf numFmtId="43" fontId="0" fillId="0" borderId="4" xfId="1" applyFont="1" applyFill="1" applyBorder="1" applyAlignment="1" applyProtection="1">
      <alignment horizontal="right"/>
      <protection locked="0"/>
    </xf>
    <xf numFmtId="43" fontId="39" fillId="11" borderId="4" xfId="1" applyFont="1" applyFill="1" applyBorder="1" applyAlignment="1" applyProtection="1">
      <alignment horizontal="right"/>
      <protection locked="0"/>
    </xf>
    <xf numFmtId="0" fontId="0" fillId="0" borderId="3" xfId="0" applyFont="1" applyBorder="1" applyAlignment="1" applyProtection="1">
      <alignment horizontal="right"/>
    </xf>
    <xf numFmtId="43" fontId="0" fillId="0" borderId="0" xfId="1" applyFont="1" applyProtection="1"/>
    <xf numFmtId="164" fontId="0" fillId="0" borderId="10" xfId="0" applyNumberFormat="1" applyFont="1" applyBorder="1" applyAlignment="1" applyProtection="1">
      <alignment horizontal="center"/>
    </xf>
    <xf numFmtId="0" fontId="40" fillId="0" borderId="3" xfId="0" applyFont="1" applyBorder="1" applyAlignment="1" applyProtection="1">
      <alignment horizontal="left"/>
    </xf>
    <xf numFmtId="43" fontId="0" fillId="11" borderId="4" xfId="1" applyFont="1" applyFill="1" applyBorder="1" applyAlignment="1" applyProtection="1">
      <alignment horizontal="right"/>
      <protection locked="0"/>
    </xf>
    <xf numFmtId="0" fontId="0" fillId="0" borderId="0" xfId="0" applyNumberFormat="1" applyFont="1" applyAlignment="1" applyProtection="1">
      <alignment horizontal="right"/>
    </xf>
    <xf numFmtId="37" fontId="0" fillId="0" borderId="0" xfId="0" applyNumberFormat="1" applyFont="1" applyFill="1" applyBorder="1" applyProtection="1"/>
    <xf numFmtId="37" fontId="0" fillId="0" borderId="0" xfId="0" applyNumberFormat="1" applyFont="1" applyFill="1" applyBorder="1" applyAlignment="1" applyProtection="1">
      <alignment wrapText="1"/>
    </xf>
    <xf numFmtId="0" fontId="0" fillId="0" borderId="0" xfId="0" applyFont="1" applyAlignment="1" applyProtection="1">
      <alignment horizontal="center"/>
    </xf>
    <xf numFmtId="0" fontId="0" fillId="0" borderId="0" xfId="0" applyFont="1" applyBorder="1" applyAlignment="1" applyProtection="1">
      <alignment horizontal="left"/>
    </xf>
    <xf numFmtId="0" fontId="0" fillId="0" borderId="0" xfId="0" applyFont="1" applyBorder="1" applyAlignment="1" applyProtection="1">
      <alignment wrapText="1"/>
    </xf>
    <xf numFmtId="164" fontId="0" fillId="0" borderId="0" xfId="0" applyNumberFormat="1" applyFont="1" applyAlignment="1" applyProtection="1">
      <alignment horizontal="center"/>
    </xf>
    <xf numFmtId="0" fontId="0" fillId="0" borderId="0" xfId="0" applyFont="1" applyAlignment="1" applyProtection="1">
      <alignment wrapText="1"/>
    </xf>
    <xf numFmtId="0" fontId="0" fillId="0" borderId="0" xfId="0" applyFont="1" applyAlignment="1" applyProtection="1">
      <alignment horizontal="left" vertical="top"/>
    </xf>
    <xf numFmtId="0" fontId="0" fillId="0" borderId="0" xfId="8" applyFont="1"/>
    <xf numFmtId="0" fontId="1" fillId="5" borderId="0" xfId="8" applyFill="1"/>
    <xf numFmtId="43" fontId="3" fillId="6" borderId="4" xfId="1" applyNumberFormat="1" applyFont="1" applyFill="1" applyBorder="1"/>
    <xf numFmtId="13" fontId="3" fillId="6" borderId="4" xfId="1" applyNumberFormat="1" applyFont="1" applyFill="1" applyBorder="1"/>
    <xf numFmtId="0" fontId="1" fillId="6" borderId="0" xfId="8" applyFill="1"/>
    <xf numFmtId="0" fontId="0" fillId="5" borderId="0" xfId="0" applyFont="1" applyFill="1" applyProtection="1"/>
    <xf numFmtId="0" fontId="1" fillId="6" borderId="4" xfId="8" applyFill="1" applyBorder="1"/>
    <xf numFmtId="43" fontId="3" fillId="0" borderId="0" xfId="8" applyNumberFormat="1" applyFont="1" applyFill="1" applyBorder="1" applyProtection="1"/>
    <xf numFmtId="43" fontId="3" fillId="0" borderId="0" xfId="1" applyFont="1" applyFill="1" applyBorder="1" applyProtection="1"/>
    <xf numFmtId="0" fontId="21" fillId="0" borderId="3" xfId="0" applyFont="1" applyFill="1" applyBorder="1" applyAlignment="1" applyProtection="1">
      <alignment horizontal="right"/>
    </xf>
    <xf numFmtId="0" fontId="21" fillId="0" borderId="3" xfId="0" applyFont="1" applyFill="1" applyBorder="1" applyProtection="1"/>
    <xf numFmtId="0" fontId="3" fillId="0" borderId="3" xfId="0" applyNumberFormat="1" applyFont="1" applyFill="1" applyBorder="1" applyAlignment="1" applyProtection="1">
      <alignment horizontal="right"/>
    </xf>
    <xf numFmtId="0" fontId="5" fillId="0" borderId="3" xfId="0" applyFont="1" applyFill="1" applyBorder="1" applyAlignment="1" applyProtection="1">
      <alignment horizontal="left"/>
    </xf>
    <xf numFmtId="37" fontId="3" fillId="12" borderId="3" xfId="0" applyNumberFormat="1" applyFont="1" applyFill="1" applyBorder="1" applyAlignment="1" applyProtection="1">
      <alignment horizontal="left" vertical="top" wrapText="1"/>
    </xf>
    <xf numFmtId="0" fontId="3" fillId="12" borderId="3" xfId="0" applyFont="1" applyFill="1" applyBorder="1" applyAlignment="1" applyProtection="1">
      <alignment horizontal="left" vertical="top" wrapText="1"/>
    </xf>
    <xf numFmtId="0" fontId="3" fillId="12" borderId="0" xfId="0" applyFont="1" applyFill="1" applyProtection="1"/>
    <xf numFmtId="37" fontId="0" fillId="12" borderId="3" xfId="0" applyNumberFormat="1" applyFont="1" applyFill="1" applyBorder="1" applyAlignment="1" applyProtection="1">
      <alignment horizontal="left" vertical="top" wrapText="1"/>
    </xf>
    <xf numFmtId="0" fontId="0" fillId="12" borderId="3" xfId="0" applyFont="1" applyFill="1" applyBorder="1" applyAlignment="1" applyProtection="1">
      <alignment vertical="top" wrapText="1"/>
    </xf>
    <xf numFmtId="0" fontId="0" fillId="12" borderId="3" xfId="0" applyFont="1" applyFill="1" applyBorder="1" applyAlignment="1" applyProtection="1">
      <alignment horizontal="left" vertical="top" wrapText="1"/>
    </xf>
    <xf numFmtId="0" fontId="3" fillId="12" borderId="3" xfId="0" applyFont="1" applyFill="1" applyBorder="1" applyAlignment="1" applyProtection="1">
      <alignment vertical="top" wrapText="1"/>
    </xf>
    <xf numFmtId="3" fontId="0" fillId="0" borderId="0" xfId="0" applyNumberFormat="1" applyFont="1" applyProtection="1"/>
    <xf numFmtId="43" fontId="0" fillId="0" borderId="0" xfId="0" applyNumberFormat="1" applyFont="1" applyProtection="1"/>
    <xf numFmtId="43" fontId="3" fillId="0" borderId="0" xfId="0" applyNumberFormat="1" applyFont="1" applyProtection="1"/>
    <xf numFmtId="43" fontId="1" fillId="6" borderId="0" xfId="8" applyNumberFormat="1" applyFill="1"/>
    <xf numFmtId="43" fontId="0" fillId="6" borderId="0" xfId="8" applyNumberFormat="1" applyFont="1" applyFill="1"/>
    <xf numFmtId="0" fontId="1" fillId="5" borderId="4" xfId="8" applyFill="1" applyBorder="1"/>
    <xf numFmtId="0" fontId="6" fillId="6" borderId="0" xfId="8" applyFont="1" applyFill="1" applyBorder="1"/>
    <xf numFmtId="43" fontId="1" fillId="0" borderId="0" xfId="8" applyNumberFormat="1"/>
    <xf numFmtId="0" fontId="1" fillId="0" borderId="0" xfId="8" applyFont="1" applyFill="1" applyBorder="1"/>
    <xf numFmtId="49" fontId="6" fillId="0" borderId="0" xfId="10" applyNumberFormat="1" applyFont="1" applyFill="1" applyBorder="1" applyAlignment="1" applyProtection="1"/>
    <xf numFmtId="0" fontId="1" fillId="0" borderId="0" xfId="8" applyFont="1" applyBorder="1" applyProtection="1"/>
    <xf numFmtId="0" fontId="1" fillId="0" borderId="0" xfId="8" applyFont="1" applyFill="1" applyBorder="1" applyProtection="1"/>
    <xf numFmtId="0" fontId="6" fillId="0" borderId="8" xfId="8" applyFont="1" applyBorder="1" applyAlignment="1" applyProtection="1">
      <alignment horizontal="center"/>
    </xf>
    <xf numFmtId="0" fontId="1" fillId="7" borderId="0" xfId="8" applyFont="1" applyFill="1" applyBorder="1"/>
    <xf numFmtId="43" fontId="1" fillId="6" borderId="4" xfId="1" applyFont="1" applyFill="1" applyBorder="1"/>
    <xf numFmtId="43" fontId="1" fillId="7" borderId="4" xfId="1" applyFont="1" applyFill="1" applyBorder="1"/>
    <xf numFmtId="43" fontId="6" fillId="2" borderId="4" xfId="1" applyFont="1" applyFill="1" applyBorder="1" applyAlignment="1" applyProtection="1"/>
    <xf numFmtId="4" fontId="1" fillId="6" borderId="4" xfId="8" applyNumberFormat="1" applyFont="1" applyFill="1" applyBorder="1"/>
    <xf numFmtId="43" fontId="1" fillId="8" borderId="0" xfId="8" applyNumberFormat="1" applyFill="1"/>
    <xf numFmtId="43" fontId="1" fillId="6" borderId="4" xfId="8" applyNumberFormat="1" applyFill="1" applyBorder="1"/>
    <xf numFmtId="0" fontId="1" fillId="6" borderId="4" xfId="8" applyFont="1" applyFill="1" applyBorder="1"/>
    <xf numFmtId="0" fontId="6"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34" fillId="0" borderId="0" xfId="0" applyFont="1" applyBorder="1" applyAlignment="1" applyProtection="1">
      <alignment horizontal="center"/>
    </xf>
    <xf numFmtId="43" fontId="5" fillId="0" borderId="0" xfId="0" applyNumberFormat="1" applyFont="1" applyBorder="1" applyAlignment="1" applyProtection="1">
      <alignment horizontal="center"/>
    </xf>
    <xf numFmtId="0" fontId="5" fillId="0" borderId="0" xfId="0" applyFont="1" applyBorder="1" applyAlignment="1" applyProtection="1">
      <alignment horizontal="center"/>
    </xf>
    <xf numFmtId="49" fontId="10" fillId="0" borderId="12" xfId="9" applyNumberFormat="1" applyFont="1" applyFill="1" applyBorder="1" applyAlignment="1" applyProtection="1">
      <alignment horizontal="center" wrapText="1"/>
    </xf>
    <xf numFmtId="49" fontId="10" fillId="0" borderId="14" xfId="9" applyNumberFormat="1" applyFont="1" applyFill="1" applyBorder="1" applyAlignment="1" applyProtection="1">
      <alignment horizontal="center" wrapText="1"/>
    </xf>
    <xf numFmtId="0" fontId="6" fillId="0" borderId="0" xfId="10" applyNumberFormat="1" applyFont="1" applyFill="1" applyBorder="1" applyAlignment="1" applyProtection="1">
      <alignment horizontal="center"/>
    </xf>
    <xf numFmtId="0" fontId="6" fillId="0" borderId="0" xfId="0" applyFont="1" applyBorder="1" applyAlignment="1" applyProtection="1">
      <alignment horizontal="center"/>
    </xf>
    <xf numFmtId="0" fontId="25" fillId="0" borderId="0" xfId="8" applyFont="1" applyBorder="1" applyAlignment="1" applyProtection="1">
      <alignment horizontal="center"/>
    </xf>
    <xf numFmtId="0" fontId="5" fillId="0" borderId="0" xfId="8" applyFont="1" applyBorder="1" applyAlignment="1" applyProtection="1">
      <alignment horizontal="center"/>
    </xf>
  </cellXfs>
  <cellStyles count="11">
    <cellStyle name="Comma" xfId="1" builtinId="3"/>
    <cellStyle name="Comma 2" xfId="2"/>
    <cellStyle name="Currency 2" xfId="3"/>
    <cellStyle name="Normal" xfId="0" builtinId="0"/>
    <cellStyle name="Normal 2" xfId="4"/>
    <cellStyle name="Normal 3" xfId="5"/>
    <cellStyle name="Normal 4" xfId="6"/>
    <cellStyle name="Normal 5" xfId="7"/>
    <cellStyle name="Normal 6" xfId="8"/>
    <cellStyle name="Normal_Ubal" xfId="9"/>
    <cellStyle name="Normal_Ufun" xfId="1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69"/>
  <sheetViews>
    <sheetView topLeftCell="A49" workbookViewId="0">
      <selection activeCell="A52" sqref="A52:IV52"/>
    </sheetView>
  </sheetViews>
  <sheetFormatPr defaultRowHeight="12.75" x14ac:dyDescent="0.2"/>
  <cols>
    <col min="4" max="4" width="13" customWidth="1"/>
  </cols>
  <sheetData>
    <row r="1" spans="1:5" x14ac:dyDescent="0.2">
      <c r="A1" s="217" t="s">
        <v>272</v>
      </c>
    </row>
    <row r="2" spans="1:5" x14ac:dyDescent="0.2">
      <c r="A2" s="217"/>
    </row>
    <row r="3" spans="1:5" x14ac:dyDescent="0.2">
      <c r="A3" s="217" t="s">
        <v>273</v>
      </c>
    </row>
    <row r="4" spans="1:5" x14ac:dyDescent="0.2">
      <c r="A4" t="s">
        <v>274</v>
      </c>
    </row>
    <row r="5" spans="1:5" x14ac:dyDescent="0.2">
      <c r="A5" s="218" t="s">
        <v>277</v>
      </c>
    </row>
    <row r="6" spans="1:5" x14ac:dyDescent="0.2">
      <c r="A6" s="218" t="s">
        <v>276</v>
      </c>
    </row>
    <row r="7" spans="1:5" x14ac:dyDescent="0.2">
      <c r="A7" s="218" t="s">
        <v>275</v>
      </c>
    </row>
    <row r="8" spans="1:5" x14ac:dyDescent="0.2">
      <c r="A8" s="218"/>
    </row>
    <row r="9" spans="1:5" x14ac:dyDescent="0.2">
      <c r="A9" s="245" t="s">
        <v>324</v>
      </c>
      <c r="B9" s="37"/>
      <c r="E9" s="229"/>
    </row>
    <row r="10" spans="1:5" x14ac:dyDescent="0.2">
      <c r="A10" s="247" t="s">
        <v>336</v>
      </c>
      <c r="B10" s="37"/>
      <c r="E10" s="229"/>
    </row>
    <row r="11" spans="1:5" x14ac:dyDescent="0.2">
      <c r="A11" s="221" t="s">
        <v>325</v>
      </c>
      <c r="B11" s="37"/>
      <c r="E11" s="243" t="s">
        <v>267</v>
      </c>
    </row>
    <row r="12" spans="1:5" x14ac:dyDescent="0.2">
      <c r="A12" s="221" t="s">
        <v>326</v>
      </c>
      <c r="B12" s="37"/>
      <c r="E12" s="221" t="s">
        <v>268</v>
      </c>
    </row>
    <row r="13" spans="1:5" x14ac:dyDescent="0.2">
      <c r="A13" s="221" t="s">
        <v>327</v>
      </c>
      <c r="B13" s="37"/>
      <c r="E13" s="221" t="s">
        <v>9</v>
      </c>
    </row>
    <row r="14" spans="1:5" x14ac:dyDescent="0.2">
      <c r="A14" s="221" t="s">
        <v>328</v>
      </c>
      <c r="B14" s="37"/>
      <c r="E14" s="221" t="s">
        <v>269</v>
      </c>
    </row>
    <row r="15" spans="1:5" x14ac:dyDescent="0.2">
      <c r="A15" s="221" t="s">
        <v>329</v>
      </c>
      <c r="B15" s="37"/>
      <c r="E15" s="243" t="s">
        <v>12</v>
      </c>
    </row>
    <row r="16" spans="1:5" x14ac:dyDescent="0.2">
      <c r="A16" s="221" t="s">
        <v>330</v>
      </c>
      <c r="B16" s="37"/>
      <c r="E16" s="243" t="s">
        <v>14</v>
      </c>
    </row>
    <row r="17" spans="1:5" x14ac:dyDescent="0.2">
      <c r="A17" s="2" t="s">
        <v>331</v>
      </c>
      <c r="B17" s="37"/>
      <c r="E17" s="243" t="s">
        <v>16</v>
      </c>
    </row>
    <row r="18" spans="1:5" x14ac:dyDescent="0.2">
      <c r="A18" s="221" t="s">
        <v>332</v>
      </c>
      <c r="B18" s="37"/>
      <c r="E18" s="243" t="s">
        <v>18</v>
      </c>
    </row>
    <row r="19" spans="1:5" x14ac:dyDescent="0.2">
      <c r="A19" s="221" t="s">
        <v>333</v>
      </c>
      <c r="B19" s="37"/>
      <c r="E19" s="243" t="s">
        <v>22</v>
      </c>
    </row>
    <row r="20" spans="1:5" x14ac:dyDescent="0.2">
      <c r="A20" s="221" t="s">
        <v>334</v>
      </c>
      <c r="B20" s="37"/>
      <c r="E20" s="221" t="s">
        <v>24</v>
      </c>
    </row>
    <row r="21" spans="1:5" x14ac:dyDescent="0.2">
      <c r="A21" s="221" t="s">
        <v>335</v>
      </c>
      <c r="B21" s="37"/>
      <c r="E21" s="221" t="s">
        <v>26</v>
      </c>
    </row>
    <row r="22" spans="1:5" x14ac:dyDescent="0.2">
      <c r="A22" s="221" t="s">
        <v>329</v>
      </c>
      <c r="B22" s="37"/>
      <c r="E22" s="243" t="s">
        <v>41</v>
      </c>
    </row>
    <row r="23" spans="1:5" x14ac:dyDescent="0.2">
      <c r="A23" s="221" t="s">
        <v>341</v>
      </c>
      <c r="B23" s="37"/>
      <c r="E23" s="243" t="s">
        <v>42</v>
      </c>
    </row>
    <row r="24" spans="1:5" x14ac:dyDescent="0.2">
      <c r="A24" s="221" t="s">
        <v>342</v>
      </c>
      <c r="B24" s="37"/>
      <c r="E24" s="243" t="s">
        <v>346</v>
      </c>
    </row>
    <row r="25" spans="1:5" x14ac:dyDescent="0.2">
      <c r="A25" s="221" t="s">
        <v>343</v>
      </c>
      <c r="B25" s="37"/>
      <c r="E25" s="243" t="s">
        <v>347</v>
      </c>
    </row>
    <row r="26" spans="1:5" x14ac:dyDescent="0.2">
      <c r="A26" s="221" t="s">
        <v>344</v>
      </c>
      <c r="B26" s="37"/>
      <c r="E26" s="221" t="s">
        <v>46</v>
      </c>
    </row>
    <row r="27" spans="1:5" x14ac:dyDescent="0.2">
      <c r="A27" s="221" t="s">
        <v>345</v>
      </c>
      <c r="B27" s="37"/>
      <c r="E27" s="221" t="s">
        <v>48</v>
      </c>
    </row>
    <row r="28" spans="1:5" x14ac:dyDescent="0.2">
      <c r="A28" s="221"/>
      <c r="B28" s="37"/>
      <c r="E28" s="221"/>
    </row>
    <row r="29" spans="1:5" x14ac:dyDescent="0.2">
      <c r="A29" s="221"/>
      <c r="B29" s="37"/>
      <c r="E29" s="221"/>
    </row>
    <row r="30" spans="1:5" x14ac:dyDescent="0.2">
      <c r="A30" s="221"/>
      <c r="B30" s="37"/>
      <c r="E30" s="221"/>
    </row>
    <row r="31" spans="1:5" x14ac:dyDescent="0.2">
      <c r="A31" s="221"/>
      <c r="B31" s="37"/>
      <c r="E31" s="221"/>
    </row>
    <row r="32" spans="1:5" x14ac:dyDescent="0.2">
      <c r="A32" s="221"/>
      <c r="B32" s="37"/>
      <c r="E32" s="229"/>
    </row>
    <row r="33" spans="1:6" x14ac:dyDescent="0.2">
      <c r="A33" s="246" t="s">
        <v>337</v>
      </c>
      <c r="B33" s="37"/>
      <c r="E33" s="229"/>
    </row>
    <row r="34" spans="1:6" x14ac:dyDescent="0.2">
      <c r="A34" s="37" t="s">
        <v>322</v>
      </c>
      <c r="B34" s="228"/>
      <c r="C34" s="228"/>
      <c r="D34" s="228"/>
      <c r="E34" s="229" t="s">
        <v>296</v>
      </c>
      <c r="F34" s="228"/>
    </row>
    <row r="35" spans="1:6" x14ac:dyDescent="0.2">
      <c r="A35" s="2" t="s">
        <v>145</v>
      </c>
      <c r="B35" s="228"/>
      <c r="C35" s="228"/>
      <c r="D35" s="228"/>
      <c r="E35" s="58" t="s">
        <v>146</v>
      </c>
      <c r="F35" s="228"/>
    </row>
    <row r="36" spans="1:6" x14ac:dyDescent="0.2">
      <c r="A36" s="2" t="s">
        <v>64</v>
      </c>
      <c r="B36" s="228"/>
      <c r="C36" s="228"/>
      <c r="D36" s="228"/>
      <c r="E36" s="58" t="s">
        <v>281</v>
      </c>
    </row>
    <row r="37" spans="1:6" x14ac:dyDescent="0.2">
      <c r="A37" s="37" t="s">
        <v>88</v>
      </c>
      <c r="E37" s="58" t="s">
        <v>89</v>
      </c>
    </row>
    <row r="38" spans="1:6" x14ac:dyDescent="0.2">
      <c r="A38" s="37" t="s">
        <v>316</v>
      </c>
      <c r="B38" s="228"/>
      <c r="C38" s="228"/>
      <c r="D38" s="228"/>
      <c r="E38" s="58" t="s">
        <v>176</v>
      </c>
      <c r="F38" s="228"/>
    </row>
    <row r="39" spans="1:6" x14ac:dyDescent="0.2">
      <c r="A39" s="37" t="s">
        <v>321</v>
      </c>
      <c r="B39" s="228"/>
      <c r="C39" s="228"/>
      <c r="D39" s="228"/>
      <c r="E39" s="229" t="s">
        <v>196</v>
      </c>
      <c r="F39" s="228"/>
    </row>
    <row r="40" spans="1:6" x14ac:dyDescent="0.2">
      <c r="A40" s="36" t="s">
        <v>310</v>
      </c>
      <c r="B40" s="228"/>
      <c r="C40" s="228"/>
      <c r="D40" s="228"/>
      <c r="E40" s="36" t="s">
        <v>101</v>
      </c>
      <c r="F40" s="228"/>
    </row>
    <row r="41" spans="1:6" x14ac:dyDescent="0.2">
      <c r="A41" s="2" t="s">
        <v>92</v>
      </c>
      <c r="B41" s="228"/>
      <c r="E41" s="229" t="s">
        <v>93</v>
      </c>
    </row>
    <row r="42" spans="1:6" x14ac:dyDescent="0.2">
      <c r="A42" s="2" t="s">
        <v>139</v>
      </c>
      <c r="B42" s="228"/>
      <c r="C42" s="228"/>
      <c r="D42" s="228"/>
      <c r="E42" s="58" t="s">
        <v>140</v>
      </c>
      <c r="F42" s="228"/>
    </row>
    <row r="43" spans="1:6" x14ac:dyDescent="0.2">
      <c r="A43" s="2" t="s">
        <v>136</v>
      </c>
      <c r="B43" s="228"/>
      <c r="C43" s="228"/>
      <c r="D43" s="228"/>
      <c r="E43" s="58" t="s">
        <v>137</v>
      </c>
      <c r="F43" s="228"/>
    </row>
    <row r="44" spans="1:6" x14ac:dyDescent="0.2">
      <c r="A44" s="2" t="s">
        <v>151</v>
      </c>
      <c r="B44" s="228"/>
      <c r="C44" s="228"/>
      <c r="D44" s="228"/>
      <c r="E44" s="58" t="s">
        <v>152</v>
      </c>
      <c r="F44" s="228"/>
    </row>
    <row r="45" spans="1:6" x14ac:dyDescent="0.2">
      <c r="A45" s="37" t="s">
        <v>319</v>
      </c>
      <c r="B45" s="228"/>
      <c r="C45" s="228"/>
      <c r="D45" s="228"/>
      <c r="E45" s="229" t="s">
        <v>188</v>
      </c>
      <c r="F45" s="228"/>
    </row>
    <row r="46" spans="1:6" x14ac:dyDescent="0.2">
      <c r="A46" s="37" t="s">
        <v>313</v>
      </c>
      <c r="B46" s="228"/>
      <c r="C46" s="228"/>
      <c r="D46" s="228"/>
      <c r="E46" s="58" t="s">
        <v>168</v>
      </c>
      <c r="F46" s="228"/>
    </row>
    <row r="47" spans="1:6" x14ac:dyDescent="0.2">
      <c r="A47" s="37" t="s">
        <v>314</v>
      </c>
      <c r="B47" s="228"/>
      <c r="C47" s="228"/>
      <c r="D47" s="228"/>
      <c r="E47" s="58" t="s">
        <v>171</v>
      </c>
      <c r="F47" s="228"/>
    </row>
    <row r="48" spans="1:6" x14ac:dyDescent="0.2">
      <c r="A48" s="37" t="s">
        <v>315</v>
      </c>
      <c r="B48" s="228"/>
      <c r="C48" s="228"/>
      <c r="D48" s="228"/>
      <c r="E48" s="58" t="s">
        <v>173</v>
      </c>
      <c r="F48" s="228"/>
    </row>
    <row r="49" spans="1:6" x14ac:dyDescent="0.2">
      <c r="A49" s="2" t="s">
        <v>148</v>
      </c>
      <c r="B49" s="228"/>
      <c r="C49" s="228"/>
      <c r="D49" s="228"/>
      <c r="E49" s="58" t="s">
        <v>149</v>
      </c>
      <c r="F49" s="228"/>
    </row>
    <row r="50" spans="1:6" x14ac:dyDescent="0.2">
      <c r="A50" s="2" t="s">
        <v>133</v>
      </c>
      <c r="B50" s="228"/>
      <c r="C50" s="228"/>
      <c r="D50" s="228"/>
      <c r="E50" s="58" t="s">
        <v>134</v>
      </c>
      <c r="F50" s="228"/>
    </row>
    <row r="51" spans="1:6" x14ac:dyDescent="0.2">
      <c r="A51" s="2" t="s">
        <v>142</v>
      </c>
      <c r="B51" s="228"/>
      <c r="C51" s="228"/>
      <c r="D51" s="228"/>
      <c r="E51" s="58" t="s">
        <v>143</v>
      </c>
      <c r="F51" s="228"/>
    </row>
    <row r="52" spans="1:6" x14ac:dyDescent="0.2">
      <c r="A52" s="37" t="s">
        <v>98</v>
      </c>
      <c r="B52" s="228"/>
      <c r="C52" s="228"/>
      <c r="D52" s="228"/>
      <c r="E52" s="229" t="s">
        <v>99</v>
      </c>
      <c r="F52" s="228"/>
    </row>
    <row r="53" spans="1:6" x14ac:dyDescent="0.2">
      <c r="A53" s="37" t="s">
        <v>317</v>
      </c>
      <c r="B53" s="228"/>
      <c r="C53" s="228"/>
      <c r="D53" s="228"/>
      <c r="E53" s="58" t="s">
        <v>178</v>
      </c>
      <c r="F53" s="228"/>
    </row>
    <row r="54" spans="1:6" x14ac:dyDescent="0.2">
      <c r="A54" s="37" t="s">
        <v>318</v>
      </c>
      <c r="B54" s="228"/>
      <c r="C54" s="228"/>
      <c r="D54" s="228"/>
      <c r="E54" s="58" t="s">
        <v>180</v>
      </c>
      <c r="F54" s="228"/>
    </row>
    <row r="55" spans="1:6" x14ac:dyDescent="0.2">
      <c r="A55" s="2" t="s">
        <v>96</v>
      </c>
      <c r="B55" s="228"/>
      <c r="E55" s="70" t="s">
        <v>97</v>
      </c>
    </row>
    <row r="56" spans="1:6" x14ac:dyDescent="0.2">
      <c r="A56" s="2" t="s">
        <v>117</v>
      </c>
      <c r="B56" s="228"/>
      <c r="C56" s="228"/>
      <c r="D56" s="228"/>
      <c r="E56" s="58" t="s">
        <v>118</v>
      </c>
      <c r="F56" s="228"/>
    </row>
    <row r="57" spans="1:6" x14ac:dyDescent="0.2">
      <c r="A57" s="2" t="s">
        <v>311</v>
      </c>
      <c r="B57" s="228"/>
      <c r="C57" s="228"/>
      <c r="D57" s="228"/>
      <c r="E57" s="230" t="s">
        <v>162</v>
      </c>
      <c r="F57" s="228"/>
    </row>
    <row r="58" spans="1:6" x14ac:dyDescent="0.2">
      <c r="A58" s="2" t="s">
        <v>71</v>
      </c>
      <c r="B58" s="228"/>
      <c r="C58" s="228"/>
      <c r="D58" s="228"/>
      <c r="E58" s="230" t="s">
        <v>76</v>
      </c>
      <c r="F58" s="228"/>
    </row>
    <row r="59" spans="1:6" x14ac:dyDescent="0.2">
      <c r="A59" s="243" t="s">
        <v>320</v>
      </c>
      <c r="B59" s="228"/>
      <c r="C59" s="228"/>
      <c r="D59" s="228"/>
      <c r="E59" s="244" t="s">
        <v>190</v>
      </c>
      <c r="F59" s="228"/>
    </row>
    <row r="60" spans="1:6" x14ac:dyDescent="0.2">
      <c r="A60" s="2" t="s">
        <v>86</v>
      </c>
      <c r="B60" s="228"/>
      <c r="C60" s="228"/>
      <c r="D60" s="228"/>
      <c r="E60" s="58" t="s">
        <v>323</v>
      </c>
      <c r="F60" s="228"/>
    </row>
    <row r="61" spans="1:6" x14ac:dyDescent="0.2">
      <c r="A61" s="2" t="s">
        <v>130</v>
      </c>
      <c r="B61" s="228"/>
      <c r="C61" s="228"/>
      <c r="D61" s="228"/>
      <c r="E61" s="58" t="s">
        <v>131</v>
      </c>
      <c r="F61" s="228"/>
    </row>
    <row r="62" spans="1:6" x14ac:dyDescent="0.2">
      <c r="A62" s="2" t="s">
        <v>65</v>
      </c>
      <c r="B62" s="37"/>
      <c r="E62" s="229" t="s">
        <v>66</v>
      </c>
    </row>
    <row r="63" spans="1:6" x14ac:dyDescent="0.2">
      <c r="A63" s="2" t="s">
        <v>312</v>
      </c>
      <c r="B63" s="228"/>
      <c r="C63" s="228"/>
      <c r="D63" s="228"/>
      <c r="E63" s="58" t="s">
        <v>165</v>
      </c>
      <c r="F63" s="228"/>
    </row>
    <row r="64" spans="1:6" x14ac:dyDescent="0.2">
      <c r="A64" s="228"/>
      <c r="C64" s="228"/>
      <c r="D64" s="228"/>
      <c r="E64" s="228"/>
      <c r="F64" s="228"/>
    </row>
    <row r="65" spans="3:6" x14ac:dyDescent="0.2">
      <c r="C65" s="228"/>
      <c r="D65" s="228"/>
      <c r="E65" s="228"/>
      <c r="F65" s="228"/>
    </row>
    <row r="66" spans="3:6" x14ac:dyDescent="0.2">
      <c r="C66" s="228"/>
      <c r="D66" s="228"/>
      <c r="E66" s="228"/>
      <c r="F66" s="228"/>
    </row>
    <row r="67" spans="3:6" x14ac:dyDescent="0.2">
      <c r="C67" s="228"/>
      <c r="D67" s="228"/>
      <c r="E67" s="228"/>
      <c r="F67" s="228"/>
    </row>
    <row r="68" spans="3:6" x14ac:dyDescent="0.2">
      <c r="C68" s="228"/>
      <c r="D68" s="228"/>
      <c r="E68" s="228"/>
      <c r="F68" s="228"/>
    </row>
    <row r="69" spans="3:6" x14ac:dyDescent="0.2">
      <c r="C69" s="228"/>
      <c r="D69" s="228"/>
      <c r="E69" s="228"/>
      <c r="F69" s="228"/>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44"/>
  <sheetViews>
    <sheetView zoomScale="66" zoomScaleNormal="66" workbookViewId="0">
      <selection activeCell="R26" sqref="R26"/>
    </sheetView>
  </sheetViews>
  <sheetFormatPr defaultRowHeight="12.75" outlineLevelCol="1" x14ac:dyDescent="0.2"/>
  <cols>
    <col min="1" max="1" width="9.140625" style="125"/>
    <col min="2" max="2" width="13.85546875" style="122" customWidth="1"/>
    <col min="3" max="3" width="15.140625" style="122" customWidth="1"/>
    <col min="4" max="4" width="16" style="122" customWidth="1"/>
    <col min="5" max="5" width="14.85546875" style="122" customWidth="1"/>
    <col min="6" max="6" width="14.42578125" style="122" bestFit="1" customWidth="1"/>
    <col min="7" max="7" width="15.85546875" style="122" bestFit="1" customWidth="1" outlineLevel="1"/>
    <col min="8" max="9" width="16.140625" style="122" bestFit="1" customWidth="1" outlineLevel="1"/>
    <col min="10" max="10" width="12.42578125" style="122" bestFit="1" customWidth="1" outlineLevel="1"/>
    <col min="11" max="11" width="16.140625" style="122" bestFit="1" customWidth="1" outlineLevel="1"/>
    <col min="12" max="13" width="16.5703125" style="122" bestFit="1" customWidth="1" outlineLevel="1"/>
    <col min="14" max="15" width="16.140625" style="122" bestFit="1" customWidth="1" outlineLevel="1"/>
    <col min="16" max="16" width="14.85546875" style="122" bestFit="1" customWidth="1" outlineLevel="1"/>
    <col min="17" max="18" width="15.28515625" style="122" bestFit="1" customWidth="1" outlineLevel="1"/>
    <col min="19" max="19" width="3.5703125" style="122" customWidth="1"/>
    <col min="20" max="20" width="6.85546875" style="125" customWidth="1"/>
    <col min="21" max="21" width="89.42578125" style="199" customWidth="1"/>
    <col min="22" max="16384" width="9.140625" style="122"/>
  </cols>
  <sheetData>
    <row r="1" spans="1:21" x14ac:dyDescent="0.2">
      <c r="A1" s="121" t="s">
        <v>0</v>
      </c>
      <c r="B1" s="161" t="str">
        <f>D1_</f>
        <v xml:space="preserve">The IMAG Academy </v>
      </c>
      <c r="C1" s="161"/>
      <c r="D1" s="161"/>
      <c r="E1" s="160"/>
      <c r="G1" s="123"/>
      <c r="H1" s="216"/>
      <c r="I1" s="123"/>
      <c r="J1" s="123"/>
      <c r="K1" s="123"/>
      <c r="L1" s="123"/>
      <c r="M1" s="123"/>
      <c r="N1" s="123"/>
      <c r="O1" s="123"/>
      <c r="P1" s="123"/>
      <c r="Q1" s="123"/>
      <c r="R1" s="124" t="s">
        <v>201</v>
      </c>
      <c r="U1" s="158" t="s">
        <v>257</v>
      </c>
    </row>
    <row r="2" spans="1:21" x14ac:dyDescent="0.2">
      <c r="A2" s="126"/>
      <c r="B2" s="127"/>
      <c r="C2" s="127"/>
      <c r="D2" s="127"/>
      <c r="E2" s="128"/>
      <c r="F2" s="128"/>
      <c r="G2" s="128"/>
      <c r="H2" s="128"/>
      <c r="I2" s="128"/>
      <c r="J2" s="128"/>
      <c r="K2" s="128"/>
      <c r="L2" s="128"/>
      <c r="M2" s="128"/>
      <c r="N2" s="128"/>
      <c r="O2" s="128"/>
      <c r="P2" s="128"/>
      <c r="Q2" s="128"/>
      <c r="R2" s="128"/>
      <c r="U2" s="167" t="s">
        <v>256</v>
      </c>
    </row>
    <row r="3" spans="1:21" ht="15" x14ac:dyDescent="0.25">
      <c r="A3" s="436" t="s">
        <v>202</v>
      </c>
      <c r="B3" s="436"/>
      <c r="C3" s="436"/>
      <c r="D3" s="436"/>
      <c r="E3" s="436"/>
      <c r="F3" s="436"/>
      <c r="G3" s="436"/>
      <c r="H3" s="436"/>
      <c r="I3" s="436"/>
      <c r="J3" s="436"/>
      <c r="K3" s="436"/>
      <c r="L3" s="436"/>
      <c r="M3" s="436"/>
      <c r="N3" s="436"/>
      <c r="O3" s="436"/>
      <c r="P3" s="436"/>
      <c r="Q3" s="436"/>
      <c r="R3" s="436"/>
      <c r="U3" s="168" t="s">
        <v>258</v>
      </c>
    </row>
    <row r="4" spans="1:21" x14ac:dyDescent="0.2">
      <c r="A4" s="437"/>
      <c r="B4" s="437"/>
      <c r="C4" s="437"/>
      <c r="D4" s="437"/>
      <c r="E4" s="437"/>
      <c r="F4" s="437"/>
      <c r="G4" s="437"/>
      <c r="H4" s="437"/>
      <c r="I4" s="437"/>
      <c r="J4" s="437"/>
      <c r="K4" s="437"/>
      <c r="L4" s="437"/>
      <c r="M4" s="437"/>
      <c r="N4" s="437"/>
      <c r="O4" s="437"/>
      <c r="P4" s="437"/>
      <c r="Q4" s="437"/>
      <c r="R4" s="437"/>
      <c r="U4" s="201"/>
    </row>
    <row r="5" spans="1:21" x14ac:dyDescent="0.2">
      <c r="A5" s="129"/>
      <c r="B5" s="130"/>
      <c r="C5" s="130"/>
      <c r="D5" s="130"/>
      <c r="E5" s="131"/>
      <c r="F5" s="393"/>
      <c r="G5" s="394"/>
      <c r="H5" s="131"/>
      <c r="I5" s="131"/>
      <c r="J5" s="131"/>
      <c r="K5" s="131"/>
      <c r="L5" s="131"/>
      <c r="M5" s="131"/>
      <c r="N5" s="131"/>
      <c r="O5" s="131"/>
      <c r="P5" s="131"/>
      <c r="Q5" s="131"/>
      <c r="R5" s="131"/>
    </row>
    <row r="6" spans="1:21" ht="16.5" thickBot="1" x14ac:dyDescent="0.25">
      <c r="A6" s="132"/>
      <c r="B6" s="133"/>
      <c r="C6" s="133"/>
      <c r="D6" s="133"/>
      <c r="E6" s="133"/>
      <c r="F6" s="134" t="s">
        <v>262</v>
      </c>
      <c r="G6" s="134"/>
      <c r="H6" s="134"/>
      <c r="I6" s="134"/>
      <c r="J6" s="134"/>
      <c r="K6" s="134"/>
      <c r="L6" s="134"/>
      <c r="M6" s="134"/>
      <c r="N6" s="134"/>
      <c r="O6" s="134"/>
      <c r="P6" s="134"/>
      <c r="Q6" s="134"/>
      <c r="R6" s="135"/>
      <c r="T6" s="136" t="s">
        <v>3</v>
      </c>
      <c r="U6" s="200" t="s">
        <v>4</v>
      </c>
    </row>
    <row r="7" spans="1:21" ht="13.5" thickBot="1" x14ac:dyDescent="0.25">
      <c r="A7" s="137" t="s">
        <v>3</v>
      </c>
      <c r="B7" s="138" t="s">
        <v>204</v>
      </c>
      <c r="C7" s="144"/>
      <c r="D7" s="144"/>
      <c r="F7" s="139" t="s">
        <v>205</v>
      </c>
      <c r="G7" s="139" t="s">
        <v>206</v>
      </c>
      <c r="H7" s="139" t="s">
        <v>207</v>
      </c>
      <c r="I7" s="139" t="s">
        <v>208</v>
      </c>
      <c r="J7" s="139" t="s">
        <v>209</v>
      </c>
      <c r="K7" s="139" t="s">
        <v>210</v>
      </c>
      <c r="L7" s="139" t="s">
        <v>211</v>
      </c>
      <c r="M7" s="139" t="s">
        <v>212</v>
      </c>
      <c r="N7" s="139" t="s">
        <v>213</v>
      </c>
      <c r="O7" s="139" t="s">
        <v>214</v>
      </c>
      <c r="P7" s="139" t="s">
        <v>215</v>
      </c>
      <c r="Q7" s="139" t="s">
        <v>216</v>
      </c>
      <c r="R7" s="139" t="s">
        <v>217</v>
      </c>
    </row>
    <row r="9" spans="1:21" x14ac:dyDescent="0.2">
      <c r="A9" s="140"/>
      <c r="B9" s="141" t="s">
        <v>218</v>
      </c>
      <c r="C9" s="141"/>
      <c r="D9" s="141"/>
      <c r="E9" s="142"/>
      <c r="F9" s="143"/>
      <c r="G9" s="143"/>
      <c r="H9" s="143"/>
      <c r="I9" s="143"/>
      <c r="J9" s="143"/>
      <c r="K9" s="143"/>
      <c r="L9" s="143"/>
      <c r="M9" s="143"/>
      <c r="N9" s="143"/>
      <c r="O9" s="143"/>
      <c r="P9" s="143"/>
      <c r="Q9" s="143"/>
      <c r="R9" s="143"/>
    </row>
    <row r="10" spans="1:21" x14ac:dyDescent="0.2">
      <c r="B10" s="144" t="s">
        <v>219</v>
      </c>
      <c r="C10" s="144"/>
      <c r="D10" s="144"/>
      <c r="F10" s="145"/>
      <c r="G10" s="145"/>
      <c r="H10" s="145"/>
      <c r="I10" s="145"/>
      <c r="J10" s="145"/>
      <c r="K10" s="145"/>
      <c r="L10" s="145"/>
      <c r="M10" s="145"/>
      <c r="N10" s="145"/>
      <c r="O10" s="145"/>
      <c r="P10" s="145"/>
      <c r="Q10" s="145"/>
      <c r="R10" s="145"/>
    </row>
    <row r="11" spans="1:21" ht="25.5" x14ac:dyDescent="0.2">
      <c r="A11" s="125">
        <f t="shared" ref="A11:A44" si="0">T11</f>
        <v>1</v>
      </c>
      <c r="B11" s="146" t="s">
        <v>220</v>
      </c>
      <c r="C11" s="146"/>
      <c r="D11" s="146"/>
      <c r="F11" s="147">
        <f t="shared" ref="F11:F26" si="1">SUM(G11:R11)</f>
        <v>3120000</v>
      </c>
      <c r="G11" s="148">
        <v>1872000</v>
      </c>
      <c r="H11" s="148"/>
      <c r="I11" s="148"/>
      <c r="J11" s="148"/>
      <c r="K11" s="148">
        <v>936000</v>
      </c>
      <c r="L11" s="148"/>
      <c r="M11" s="148">
        <v>312000</v>
      </c>
      <c r="N11" s="148"/>
      <c r="O11" s="148"/>
      <c r="P11" s="148"/>
      <c r="Q11" s="148"/>
      <c r="R11" s="148"/>
      <c r="T11" s="125">
        <v>1</v>
      </c>
      <c r="U11" s="198" t="s">
        <v>221</v>
      </c>
    </row>
    <row r="12" spans="1:21" ht="38.25" x14ac:dyDescent="0.2">
      <c r="A12" s="125">
        <f t="shared" si="0"/>
        <v>2</v>
      </c>
      <c r="B12" s="146" t="s">
        <v>468</v>
      </c>
      <c r="C12" s="146"/>
      <c r="D12" s="146"/>
      <c r="F12" s="147">
        <f t="shared" si="1"/>
        <v>10276.200000000003</v>
      </c>
      <c r="G12" s="148"/>
      <c r="H12" s="148">
        <f>10276.2/10</f>
        <v>1027.6200000000001</v>
      </c>
      <c r="I12" s="148">
        <f t="shared" ref="I12:Q12" si="2">10276.2/10</f>
        <v>1027.6200000000001</v>
      </c>
      <c r="J12" s="148">
        <f t="shared" si="2"/>
        <v>1027.6200000000001</v>
      </c>
      <c r="K12" s="148">
        <f t="shared" si="2"/>
        <v>1027.6200000000001</v>
      </c>
      <c r="L12" s="148">
        <f t="shared" si="2"/>
        <v>1027.6200000000001</v>
      </c>
      <c r="M12" s="148">
        <f t="shared" si="2"/>
        <v>1027.6200000000001</v>
      </c>
      <c r="N12" s="148">
        <f t="shared" si="2"/>
        <v>1027.6200000000001</v>
      </c>
      <c r="O12" s="148">
        <f t="shared" si="2"/>
        <v>1027.6200000000001</v>
      </c>
      <c r="P12" s="148">
        <f t="shared" si="2"/>
        <v>1027.6200000000001</v>
      </c>
      <c r="Q12" s="148">
        <f t="shared" si="2"/>
        <v>1027.6200000000001</v>
      </c>
      <c r="R12" s="148"/>
      <c r="T12" s="125">
        <v>2</v>
      </c>
      <c r="U12" s="198" t="s">
        <v>223</v>
      </c>
    </row>
    <row r="13" spans="1:21" x14ac:dyDescent="0.2">
      <c r="A13" s="140">
        <f t="shared" si="0"/>
        <v>3</v>
      </c>
      <c r="B13" s="149" t="s">
        <v>224</v>
      </c>
      <c r="C13" s="149"/>
      <c r="D13" s="149"/>
      <c r="F13" s="150"/>
      <c r="G13" s="150"/>
      <c r="H13" s="150"/>
      <c r="I13" s="150"/>
      <c r="J13" s="150"/>
      <c r="K13" s="150"/>
      <c r="L13" s="150"/>
      <c r="M13" s="150"/>
      <c r="N13" s="150"/>
      <c r="O13" s="150"/>
      <c r="P13" s="150"/>
      <c r="Q13" s="150"/>
      <c r="R13" s="150"/>
      <c r="T13" s="125">
        <v>3</v>
      </c>
    </row>
    <row r="14" spans="1:21" x14ac:dyDescent="0.2">
      <c r="A14" s="125">
        <f t="shared" si="0"/>
        <v>4</v>
      </c>
      <c r="B14" s="386" t="s">
        <v>225</v>
      </c>
      <c r="C14" s="386"/>
      <c r="D14" s="386"/>
      <c r="F14" s="147">
        <f t="shared" si="1"/>
        <v>27000</v>
      </c>
      <c r="G14" s="148">
        <v>2500</v>
      </c>
      <c r="H14" s="148"/>
      <c r="I14" s="148">
        <v>3000</v>
      </c>
      <c r="J14" s="148"/>
      <c r="K14" s="148">
        <v>3000</v>
      </c>
      <c r="L14" s="148">
        <v>5000</v>
      </c>
      <c r="M14" s="148">
        <v>2500</v>
      </c>
      <c r="N14" s="148">
        <v>3000</v>
      </c>
      <c r="O14" s="148">
        <v>5000</v>
      </c>
      <c r="P14" s="148">
        <v>3000</v>
      </c>
      <c r="Q14" s="148"/>
      <c r="R14" s="148">
        <v>0</v>
      </c>
      <c r="T14" s="125">
        <v>4</v>
      </c>
      <c r="U14" s="198" t="s">
        <v>226</v>
      </c>
    </row>
    <row r="15" spans="1:21" x14ac:dyDescent="0.2">
      <c r="A15" s="125">
        <f t="shared" si="0"/>
        <v>5</v>
      </c>
      <c r="B15" s="386" t="s">
        <v>471</v>
      </c>
      <c r="C15" s="386"/>
      <c r="D15" s="386"/>
      <c r="F15" s="147">
        <f t="shared" si="1"/>
        <v>0</v>
      </c>
      <c r="G15" s="148"/>
      <c r="H15" s="148"/>
      <c r="I15" s="148">
        <v>0</v>
      </c>
      <c r="J15" s="148">
        <v>0</v>
      </c>
      <c r="K15" s="148">
        <v>0</v>
      </c>
      <c r="L15" s="148">
        <v>0</v>
      </c>
      <c r="M15" s="148">
        <v>0</v>
      </c>
      <c r="N15" s="148">
        <v>0</v>
      </c>
      <c r="O15" s="148">
        <v>0</v>
      </c>
      <c r="P15" s="148">
        <v>0</v>
      </c>
      <c r="Q15" s="148">
        <v>0</v>
      </c>
      <c r="R15" s="148"/>
      <c r="T15" s="125">
        <v>5</v>
      </c>
      <c r="U15" s="198" t="s">
        <v>227</v>
      </c>
    </row>
    <row r="16" spans="1:21" x14ac:dyDescent="0.2">
      <c r="A16" s="125">
        <f t="shared" si="0"/>
        <v>6</v>
      </c>
      <c r="B16" s="386" t="s">
        <v>472</v>
      </c>
      <c r="C16" s="386"/>
      <c r="D16" s="386"/>
      <c r="F16" s="147">
        <f t="shared" si="1"/>
        <v>3000</v>
      </c>
      <c r="G16" s="148"/>
      <c r="H16" s="148"/>
      <c r="I16" s="148"/>
      <c r="J16" s="148"/>
      <c r="K16" s="148"/>
      <c r="L16" s="148"/>
      <c r="M16" s="148"/>
      <c r="N16" s="148"/>
      <c r="O16" s="148"/>
      <c r="P16" s="148"/>
      <c r="Q16" s="148"/>
      <c r="R16" s="148">
        <v>3000</v>
      </c>
      <c r="T16" s="125">
        <v>6</v>
      </c>
      <c r="U16" s="198" t="s">
        <v>228</v>
      </c>
    </row>
    <row r="17" spans="1:21" ht="25.5" x14ac:dyDescent="0.2">
      <c r="A17" s="125">
        <f t="shared" si="0"/>
        <v>7</v>
      </c>
      <c r="B17" s="144" t="s">
        <v>229</v>
      </c>
      <c r="C17" s="144"/>
      <c r="D17" s="144"/>
      <c r="F17" s="147">
        <f t="shared" si="1"/>
        <v>0</v>
      </c>
      <c r="G17" s="148"/>
      <c r="H17" s="148"/>
      <c r="I17" s="148"/>
      <c r="J17" s="148"/>
      <c r="K17" s="148"/>
      <c r="L17" s="148"/>
      <c r="M17" s="148"/>
      <c r="N17" s="148"/>
      <c r="O17" s="148"/>
      <c r="P17" s="148"/>
      <c r="Q17" s="148"/>
      <c r="R17" s="148"/>
      <c r="T17" s="125">
        <v>7</v>
      </c>
      <c r="U17" s="198" t="s">
        <v>230</v>
      </c>
    </row>
    <row r="18" spans="1:21" ht="38.25" x14ac:dyDescent="0.2">
      <c r="A18" s="125">
        <f t="shared" si="0"/>
        <v>7.1</v>
      </c>
      <c r="B18" s="151" t="s">
        <v>512</v>
      </c>
      <c r="C18" s="412"/>
      <c r="D18" s="412"/>
      <c r="F18" s="147">
        <f t="shared" si="1"/>
        <v>-2278662.5</v>
      </c>
      <c r="G18" s="148">
        <v>-189888</v>
      </c>
      <c r="H18" s="148">
        <v>-189888</v>
      </c>
      <c r="I18" s="148">
        <v>-189888</v>
      </c>
      <c r="J18" s="148">
        <v>-189888</v>
      </c>
      <c r="K18" s="148">
        <v>-189888</v>
      </c>
      <c r="L18" s="148">
        <v>-189888</v>
      </c>
      <c r="M18" s="148">
        <v>-189888</v>
      </c>
      <c r="N18" s="148">
        <v>-189888</v>
      </c>
      <c r="O18" s="148">
        <v>-189888</v>
      </c>
      <c r="P18" s="148">
        <v>-189888</v>
      </c>
      <c r="Q18" s="148">
        <v>-189888</v>
      </c>
      <c r="R18" s="148">
        <v>-189894.5</v>
      </c>
      <c r="T18" s="152">
        <v>7.1</v>
      </c>
      <c r="U18" s="198" t="s">
        <v>231</v>
      </c>
    </row>
    <row r="19" spans="1:21" ht="38.25" x14ac:dyDescent="0.2">
      <c r="A19" s="125">
        <f t="shared" si="0"/>
        <v>7.2</v>
      </c>
      <c r="B19" s="153" t="s">
        <v>446</v>
      </c>
      <c r="C19" s="412"/>
      <c r="D19" s="412"/>
      <c r="F19" s="147">
        <f t="shared" si="1"/>
        <v>-504000</v>
      </c>
      <c r="G19" s="148">
        <v>-42000</v>
      </c>
      <c r="H19" s="148">
        <v>-42000</v>
      </c>
      <c r="I19" s="148">
        <v>-42000</v>
      </c>
      <c r="J19" s="148">
        <v>-42000</v>
      </c>
      <c r="K19" s="148">
        <v>-42000</v>
      </c>
      <c r="L19" s="148">
        <v>-42000</v>
      </c>
      <c r="M19" s="148">
        <v>-42000</v>
      </c>
      <c r="N19" s="148">
        <v>-42000</v>
      </c>
      <c r="O19" s="148">
        <v>-42000</v>
      </c>
      <c r="P19" s="148">
        <v>-42000</v>
      </c>
      <c r="Q19" s="148">
        <v>-42000</v>
      </c>
      <c r="R19" s="148">
        <v>-42000</v>
      </c>
      <c r="T19" s="152">
        <v>7.2</v>
      </c>
      <c r="U19" s="198" t="s">
        <v>231</v>
      </c>
    </row>
    <row r="20" spans="1:21" ht="38.25" x14ac:dyDescent="0.2">
      <c r="A20" s="125">
        <f t="shared" si="0"/>
        <v>7.3</v>
      </c>
      <c r="B20" s="153" t="s">
        <v>457</v>
      </c>
      <c r="C20" s="412"/>
      <c r="D20" s="412"/>
      <c r="F20" s="147">
        <f t="shared" si="1"/>
        <v>-37500</v>
      </c>
      <c r="G20" s="148">
        <v>-3500</v>
      </c>
      <c r="H20" s="148">
        <v>-1000</v>
      </c>
      <c r="I20" s="148">
        <v>-1000</v>
      </c>
      <c r="J20" s="148">
        <v>-1000</v>
      </c>
      <c r="K20" s="148">
        <v>-1000</v>
      </c>
      <c r="L20" s="148">
        <v>-1000</v>
      </c>
      <c r="M20" s="148">
        <v>-1000</v>
      </c>
      <c r="N20" s="148">
        <v>-1000</v>
      </c>
      <c r="O20" s="148">
        <v>-1000</v>
      </c>
      <c r="P20" s="148">
        <v>-1000</v>
      </c>
      <c r="Q20" s="148">
        <v>-20000</v>
      </c>
      <c r="R20" s="148">
        <v>-5000</v>
      </c>
      <c r="T20" s="152">
        <v>7.3</v>
      </c>
      <c r="U20" s="198" t="s">
        <v>231</v>
      </c>
    </row>
    <row r="21" spans="1:21" ht="38.25" x14ac:dyDescent="0.2">
      <c r="A21" s="125">
        <f t="shared" si="0"/>
        <v>7.4</v>
      </c>
      <c r="B21" s="153" t="s">
        <v>439</v>
      </c>
      <c r="C21" s="412"/>
      <c r="D21" s="412"/>
      <c r="F21" s="147">
        <f t="shared" si="1"/>
        <v>-5000</v>
      </c>
      <c r="G21" s="148"/>
      <c r="H21" s="148"/>
      <c r="I21" s="148"/>
      <c r="J21" s="148"/>
      <c r="K21" s="148"/>
      <c r="L21" s="148"/>
      <c r="M21" s="148"/>
      <c r="N21" s="148"/>
      <c r="O21" s="148"/>
      <c r="P21" s="148">
        <v>-2000</v>
      </c>
      <c r="Q21" s="148">
        <v>-2000</v>
      </c>
      <c r="R21" s="148">
        <v>-1000</v>
      </c>
      <c r="T21" s="152">
        <v>7.4</v>
      </c>
      <c r="U21" s="198" t="s">
        <v>231</v>
      </c>
    </row>
    <row r="22" spans="1:21" ht="38.25" x14ac:dyDescent="0.2">
      <c r="A22" s="125">
        <f t="shared" si="0"/>
        <v>7.5</v>
      </c>
      <c r="B22" s="153" t="s">
        <v>513</v>
      </c>
      <c r="C22" s="412"/>
      <c r="D22" s="412"/>
      <c r="F22" s="147">
        <f t="shared" si="1"/>
        <v>-1600</v>
      </c>
      <c r="G22" s="148"/>
      <c r="H22" s="148"/>
      <c r="I22" s="148">
        <v>-850</v>
      </c>
      <c r="J22" s="148"/>
      <c r="K22" s="148"/>
      <c r="L22" s="148"/>
      <c r="M22" s="148">
        <v>-750</v>
      </c>
      <c r="N22" s="148"/>
      <c r="O22" s="148"/>
      <c r="P22" s="148"/>
      <c r="Q22" s="148"/>
      <c r="R22" s="148"/>
      <c r="T22" s="152">
        <v>7.5</v>
      </c>
      <c r="U22" s="198" t="s">
        <v>231</v>
      </c>
    </row>
    <row r="23" spans="1:21" ht="38.25" x14ac:dyDescent="0.2">
      <c r="A23" s="125">
        <f t="shared" si="0"/>
        <v>7.6</v>
      </c>
      <c r="B23" s="153" t="s">
        <v>459</v>
      </c>
      <c r="C23" s="412"/>
      <c r="D23" s="412"/>
      <c r="F23" s="147">
        <f t="shared" si="1"/>
        <v>-47600</v>
      </c>
      <c r="G23" s="423">
        <v>-500</v>
      </c>
      <c r="H23" s="423">
        <v>-500</v>
      </c>
      <c r="I23" s="423">
        <v>-500</v>
      </c>
      <c r="J23" s="423">
        <v>-500</v>
      </c>
      <c r="K23" s="423">
        <v>-500</v>
      </c>
      <c r="L23" s="423">
        <v>-500</v>
      </c>
      <c r="M23" s="423">
        <v>-500</v>
      </c>
      <c r="N23" s="423">
        <v>-500</v>
      </c>
      <c r="O23" s="423">
        <v>-500</v>
      </c>
      <c r="P23" s="423">
        <v>-6800</v>
      </c>
      <c r="Q23" s="423">
        <v>-21300</v>
      </c>
      <c r="R23" s="423">
        <v>-15000</v>
      </c>
      <c r="T23" s="152">
        <v>7.6</v>
      </c>
      <c r="U23" s="198" t="s">
        <v>231</v>
      </c>
    </row>
    <row r="24" spans="1:21" ht="38.25" x14ac:dyDescent="0.2">
      <c r="A24" s="125">
        <f t="shared" si="0"/>
        <v>7.7</v>
      </c>
      <c r="B24" s="153" t="s">
        <v>444</v>
      </c>
      <c r="C24" s="412"/>
      <c r="D24" s="412"/>
      <c r="F24" s="147">
        <f t="shared" si="1"/>
        <v>-36555</v>
      </c>
      <c r="G24" s="148"/>
      <c r="H24" s="148"/>
      <c r="I24" s="148"/>
      <c r="J24" s="148"/>
      <c r="K24" s="148"/>
      <c r="L24" s="148"/>
      <c r="M24" s="148"/>
      <c r="N24" s="148"/>
      <c r="O24" s="148"/>
      <c r="P24" s="148"/>
      <c r="Q24" s="148">
        <v>-19305</v>
      </c>
      <c r="R24" s="148">
        <v>-17250</v>
      </c>
      <c r="T24" s="152">
        <v>7.7</v>
      </c>
      <c r="U24" s="198" t="s">
        <v>231</v>
      </c>
    </row>
    <row r="25" spans="1:21" ht="38.25" x14ac:dyDescent="0.2">
      <c r="A25" s="125">
        <f t="shared" si="0"/>
        <v>7.8</v>
      </c>
      <c r="B25" s="153" t="s">
        <v>460</v>
      </c>
      <c r="C25" s="412"/>
      <c r="D25" s="412"/>
      <c r="F25" s="147">
        <f t="shared" si="1"/>
        <v>-11850</v>
      </c>
      <c r="G25" s="148">
        <v>-1045</v>
      </c>
      <c r="H25" s="148">
        <v>-1000</v>
      </c>
      <c r="I25" s="148">
        <v>-1045</v>
      </c>
      <c r="J25" s="148">
        <v>-1045</v>
      </c>
      <c r="K25" s="148">
        <v>-1045</v>
      </c>
      <c r="L25" s="148">
        <v>-1045</v>
      </c>
      <c r="M25" s="148">
        <v>-1045</v>
      </c>
      <c r="N25" s="148">
        <v>-1045</v>
      </c>
      <c r="O25" s="148">
        <v>-1045</v>
      </c>
      <c r="P25" s="148">
        <v>-1045</v>
      </c>
      <c r="Q25" s="148"/>
      <c r="R25" s="148">
        <v>-1445</v>
      </c>
      <c r="T25" s="152">
        <v>7.8</v>
      </c>
      <c r="U25" s="198" t="s">
        <v>231</v>
      </c>
    </row>
    <row r="26" spans="1:21" ht="38.25" x14ac:dyDescent="0.2">
      <c r="A26" s="125">
        <f t="shared" si="0"/>
        <v>7.9</v>
      </c>
      <c r="B26" s="151" t="s">
        <v>467</v>
      </c>
      <c r="C26" s="412"/>
      <c r="D26" s="412"/>
      <c r="F26" s="147">
        <f t="shared" si="1"/>
        <v>-64101.600000000006</v>
      </c>
      <c r="G26" s="148"/>
      <c r="H26" s="148">
        <f>-64101.6/10</f>
        <v>-6410.16</v>
      </c>
      <c r="I26" s="148">
        <f t="shared" ref="I26:Q26" si="3">-64101.6/10</f>
        <v>-6410.16</v>
      </c>
      <c r="J26" s="148">
        <f t="shared" si="3"/>
        <v>-6410.16</v>
      </c>
      <c r="K26" s="148">
        <f t="shared" si="3"/>
        <v>-6410.16</v>
      </c>
      <c r="L26" s="148">
        <f t="shared" si="3"/>
        <v>-6410.16</v>
      </c>
      <c r="M26" s="148">
        <f t="shared" si="3"/>
        <v>-6410.16</v>
      </c>
      <c r="N26" s="148">
        <f t="shared" si="3"/>
        <v>-6410.16</v>
      </c>
      <c r="O26" s="148">
        <f t="shared" si="3"/>
        <v>-6410.16</v>
      </c>
      <c r="P26" s="148">
        <f t="shared" si="3"/>
        <v>-6410.16</v>
      </c>
      <c r="Q26" s="148">
        <f t="shared" si="3"/>
        <v>-6410.16</v>
      </c>
      <c r="R26" s="148"/>
      <c r="T26" s="152">
        <v>7.9</v>
      </c>
      <c r="U26" s="198" t="s">
        <v>231</v>
      </c>
    </row>
    <row r="27" spans="1:21" x14ac:dyDescent="0.2">
      <c r="A27" s="125">
        <f t="shared" si="0"/>
        <v>8</v>
      </c>
      <c r="B27" s="144" t="s">
        <v>232</v>
      </c>
      <c r="C27" s="144"/>
      <c r="D27" s="144"/>
      <c r="F27" s="154">
        <f>SUM(F11:F26)</f>
        <v>173407.10000000018</v>
      </c>
      <c r="G27" s="154">
        <f>SUM(G11:G26)</f>
        <v>1637567</v>
      </c>
      <c r="H27" s="154">
        <f t="shared" ref="H27:R27" si="4">SUM(H11:H26)</f>
        <v>-239770.54</v>
      </c>
      <c r="I27" s="154">
        <f t="shared" si="4"/>
        <v>-237665.54</v>
      </c>
      <c r="J27" s="154">
        <f t="shared" si="4"/>
        <v>-239815.54</v>
      </c>
      <c r="K27" s="154">
        <f t="shared" si="4"/>
        <v>699184.46</v>
      </c>
      <c r="L27" s="154">
        <f t="shared" si="4"/>
        <v>-234815.54</v>
      </c>
      <c r="M27" s="154">
        <f t="shared" si="4"/>
        <v>73934.459999999992</v>
      </c>
      <c r="N27" s="154">
        <f t="shared" si="4"/>
        <v>-236815.54</v>
      </c>
      <c r="O27" s="154">
        <f t="shared" si="4"/>
        <v>-234815.54</v>
      </c>
      <c r="P27" s="154">
        <f t="shared" si="4"/>
        <v>-245115.54</v>
      </c>
      <c r="Q27" s="154">
        <f t="shared" si="4"/>
        <v>-299875.53999999998</v>
      </c>
      <c r="R27" s="154">
        <f t="shared" si="4"/>
        <v>-268589.5</v>
      </c>
      <c r="T27" s="125">
        <v>8</v>
      </c>
      <c r="U27" s="198" t="s">
        <v>30</v>
      </c>
    </row>
    <row r="28" spans="1:21" x14ac:dyDescent="0.2">
      <c r="B28" s="146" t="s">
        <v>233</v>
      </c>
      <c r="C28" s="146"/>
      <c r="D28" s="146"/>
      <c r="F28" s="155"/>
      <c r="G28" s="155"/>
      <c r="H28" s="155"/>
      <c r="I28" s="155"/>
      <c r="J28" s="155"/>
      <c r="K28" s="155"/>
      <c r="L28" s="155"/>
      <c r="M28" s="155"/>
      <c r="N28" s="155"/>
      <c r="O28" s="155"/>
      <c r="P28" s="155"/>
      <c r="Q28" s="155"/>
      <c r="R28" s="155"/>
    </row>
    <row r="29" spans="1:21" x14ac:dyDescent="0.2">
      <c r="B29" s="156" t="s">
        <v>234</v>
      </c>
      <c r="C29" s="156"/>
      <c r="D29" s="156"/>
      <c r="F29" s="155"/>
      <c r="G29" s="155"/>
      <c r="H29" s="155"/>
      <c r="I29" s="155"/>
      <c r="J29" s="155"/>
      <c r="K29" s="155"/>
      <c r="L29" s="155"/>
      <c r="M29" s="155"/>
      <c r="N29" s="155"/>
      <c r="O29" s="155"/>
      <c r="P29" s="155"/>
      <c r="Q29" s="155"/>
      <c r="R29" s="155"/>
    </row>
    <row r="30" spans="1:21" ht="25.5" x14ac:dyDescent="0.2">
      <c r="A30" s="125">
        <f t="shared" si="0"/>
        <v>9</v>
      </c>
      <c r="B30" s="146" t="s">
        <v>235</v>
      </c>
      <c r="C30" s="146"/>
      <c r="D30" s="146"/>
      <c r="F30" s="147">
        <f>SUM(G30:R30)</f>
        <v>0</v>
      </c>
      <c r="G30" s="148"/>
      <c r="H30" s="148"/>
      <c r="I30" s="148"/>
      <c r="J30" s="148"/>
      <c r="K30" s="148"/>
      <c r="L30" s="148"/>
      <c r="M30" s="148"/>
      <c r="N30" s="148"/>
      <c r="O30" s="148"/>
      <c r="P30" s="148"/>
      <c r="Q30" s="148"/>
      <c r="R30" s="148"/>
      <c r="T30" s="125">
        <f>T27+1</f>
        <v>9</v>
      </c>
      <c r="U30" s="198" t="s">
        <v>236</v>
      </c>
    </row>
    <row r="31" spans="1:21" ht="25.5" x14ac:dyDescent="0.2">
      <c r="A31" s="125">
        <f t="shared" si="0"/>
        <v>10</v>
      </c>
      <c r="B31" s="146" t="s">
        <v>237</v>
      </c>
      <c r="C31" s="146"/>
      <c r="D31" s="146"/>
      <c r="F31" s="147">
        <f>SUM(G31:R31)</f>
        <v>0</v>
      </c>
      <c r="G31" s="148"/>
      <c r="H31" s="148"/>
      <c r="I31" s="148"/>
      <c r="J31" s="148"/>
      <c r="K31" s="148"/>
      <c r="L31" s="148"/>
      <c r="M31" s="148"/>
      <c r="N31" s="148"/>
      <c r="O31" s="148"/>
      <c r="P31" s="148"/>
      <c r="Q31" s="148"/>
      <c r="R31" s="148"/>
      <c r="T31" s="125">
        <f>T30+1</f>
        <v>10</v>
      </c>
      <c r="U31" s="198" t="s">
        <v>238</v>
      </c>
    </row>
    <row r="32" spans="1:21" x14ac:dyDescent="0.2">
      <c r="A32" s="125">
        <f t="shared" si="0"/>
        <v>11</v>
      </c>
      <c r="B32" s="146" t="s">
        <v>239</v>
      </c>
      <c r="C32" s="146"/>
      <c r="D32" s="146"/>
      <c r="F32" s="154">
        <f>SUM(G30:R31)</f>
        <v>0</v>
      </c>
      <c r="G32" s="154">
        <f>SUM(G30:R31)</f>
        <v>0</v>
      </c>
      <c r="H32" s="154">
        <f>SUM(H30:R31)</f>
        <v>0</v>
      </c>
      <c r="I32" s="154">
        <f>SUM(I30:R31)</f>
        <v>0</v>
      </c>
      <c r="J32" s="154">
        <f>SUM(J30:R31)</f>
        <v>0</v>
      </c>
      <c r="K32" s="154">
        <f>SUM(K30:R31)</f>
        <v>0</v>
      </c>
      <c r="L32" s="154">
        <f>SUM(L30:R31)</f>
        <v>0</v>
      </c>
      <c r="M32" s="154">
        <f>SUM(M30:R31)</f>
        <v>0</v>
      </c>
      <c r="N32" s="154">
        <f>SUM(N30:R31)</f>
        <v>0</v>
      </c>
      <c r="O32" s="154">
        <f>SUM(O30:R31)</f>
        <v>0</v>
      </c>
      <c r="P32" s="154">
        <f>SUM(P30:R31)</f>
        <v>0</v>
      </c>
      <c r="Q32" s="154">
        <f>SUM(Q30:R31)</f>
        <v>0</v>
      </c>
      <c r="R32" s="154">
        <f>SUM(R30:R31)</f>
        <v>0</v>
      </c>
      <c r="T32" s="125">
        <f>T31+1</f>
        <v>11</v>
      </c>
      <c r="U32" s="198" t="s">
        <v>240</v>
      </c>
    </row>
    <row r="33" spans="1:21" x14ac:dyDescent="0.2">
      <c r="F33" s="155"/>
      <c r="G33" s="155"/>
      <c r="H33" s="155"/>
      <c r="I33" s="155"/>
      <c r="J33" s="155"/>
      <c r="K33" s="155"/>
      <c r="L33" s="155"/>
      <c r="M33" s="155"/>
      <c r="N33" s="155"/>
      <c r="O33" s="155"/>
      <c r="P33" s="155"/>
      <c r="Q33" s="155"/>
      <c r="R33" s="155"/>
    </row>
    <row r="34" spans="1:21" x14ac:dyDescent="0.2">
      <c r="B34" s="156" t="s">
        <v>241</v>
      </c>
      <c r="C34" s="156"/>
      <c r="D34" s="156"/>
      <c r="F34" s="155"/>
      <c r="G34" s="155"/>
      <c r="H34" s="155"/>
      <c r="I34" s="155"/>
      <c r="J34" s="155"/>
      <c r="K34" s="155"/>
      <c r="L34" s="155"/>
      <c r="M34" s="155"/>
      <c r="N34" s="155"/>
      <c r="O34" s="155"/>
      <c r="P34" s="155"/>
      <c r="Q34" s="155"/>
      <c r="R34" s="155"/>
    </row>
    <row r="35" spans="1:21" x14ac:dyDescent="0.2">
      <c r="A35" s="125">
        <f t="shared" si="0"/>
        <v>12</v>
      </c>
      <c r="B35" s="146" t="s">
        <v>242</v>
      </c>
      <c r="C35" s="146"/>
      <c r="D35" s="146"/>
      <c r="F35" s="147">
        <f>SUM(G35:R35)</f>
        <v>0</v>
      </c>
      <c r="G35" s="148"/>
      <c r="H35" s="148"/>
      <c r="I35" s="148"/>
      <c r="J35" s="148"/>
      <c r="K35" s="148"/>
      <c r="L35" s="148"/>
      <c r="M35" s="148"/>
      <c r="N35" s="148"/>
      <c r="O35" s="148"/>
      <c r="P35" s="148"/>
      <c r="Q35" s="148"/>
      <c r="R35" s="148"/>
      <c r="T35" s="125">
        <f>T32+1</f>
        <v>12</v>
      </c>
      <c r="U35" s="198" t="s">
        <v>243</v>
      </c>
    </row>
    <row r="36" spans="1:21" x14ac:dyDescent="0.2">
      <c r="A36" s="125">
        <f t="shared" si="0"/>
        <v>13</v>
      </c>
      <c r="B36" s="146" t="s">
        <v>244</v>
      </c>
      <c r="C36" s="146"/>
      <c r="D36" s="146"/>
      <c r="F36" s="147">
        <f>SUM(G36:R36)</f>
        <v>0</v>
      </c>
      <c r="G36" s="148"/>
      <c r="H36" s="148"/>
      <c r="I36" s="148"/>
      <c r="J36" s="148"/>
      <c r="K36" s="148"/>
      <c r="L36" s="148"/>
      <c r="M36" s="148"/>
      <c r="N36" s="148"/>
      <c r="O36" s="148"/>
      <c r="P36" s="148"/>
      <c r="Q36" s="148"/>
      <c r="R36" s="148"/>
      <c r="T36" s="125">
        <f>T35+1</f>
        <v>13</v>
      </c>
      <c r="U36" s="198" t="s">
        <v>245</v>
      </c>
    </row>
    <row r="37" spans="1:21" ht="25.5" x14ac:dyDescent="0.2">
      <c r="A37" s="125">
        <f t="shared" si="0"/>
        <v>14</v>
      </c>
      <c r="B37" s="146" t="s">
        <v>246</v>
      </c>
      <c r="C37" s="146"/>
      <c r="D37" s="146"/>
      <c r="F37" s="147">
        <f>SUM(G37:R37)</f>
        <v>0</v>
      </c>
      <c r="G37" s="148"/>
      <c r="H37" s="148"/>
      <c r="I37" s="148"/>
      <c r="J37" s="148"/>
      <c r="K37" s="148"/>
      <c r="L37" s="148"/>
      <c r="M37" s="148"/>
      <c r="N37" s="148"/>
      <c r="O37" s="148"/>
      <c r="P37" s="148"/>
      <c r="Q37" s="148"/>
      <c r="R37" s="148"/>
      <c r="T37" s="125">
        <f>T36+1</f>
        <v>14</v>
      </c>
      <c r="U37" s="198" t="s">
        <v>247</v>
      </c>
    </row>
    <row r="38" spans="1:21" x14ac:dyDescent="0.2">
      <c r="A38" s="125">
        <f t="shared" si="0"/>
        <v>15</v>
      </c>
      <c r="B38" s="146" t="s">
        <v>248</v>
      </c>
      <c r="C38" s="146"/>
      <c r="D38" s="146"/>
      <c r="F38" s="147">
        <f>SUM(G38:R38)</f>
        <v>0</v>
      </c>
      <c r="G38" s="148"/>
      <c r="H38" s="148"/>
      <c r="I38" s="148"/>
      <c r="J38" s="148"/>
      <c r="K38" s="148"/>
      <c r="L38" s="148"/>
      <c r="M38" s="148"/>
      <c r="N38" s="148"/>
      <c r="O38" s="148"/>
      <c r="P38" s="148"/>
      <c r="Q38" s="148"/>
      <c r="R38" s="148"/>
      <c r="T38" s="125">
        <f>T37+1</f>
        <v>15</v>
      </c>
      <c r="U38" s="198" t="s">
        <v>249</v>
      </c>
    </row>
    <row r="39" spans="1:21" x14ac:dyDescent="0.2">
      <c r="A39" s="125">
        <f t="shared" si="0"/>
        <v>16</v>
      </c>
      <c r="B39" s="146" t="s">
        <v>250</v>
      </c>
      <c r="C39" s="146"/>
      <c r="D39" s="146"/>
      <c r="F39" s="157">
        <f>SUM(F35:F38)</f>
        <v>0</v>
      </c>
      <c r="G39" s="154">
        <f t="shared" ref="G39:R39" si="5">SUM(G35:G38)</f>
        <v>0</v>
      </c>
      <c r="H39" s="154">
        <f t="shared" si="5"/>
        <v>0</v>
      </c>
      <c r="I39" s="154">
        <f t="shared" si="5"/>
        <v>0</v>
      </c>
      <c r="J39" s="154">
        <f t="shared" si="5"/>
        <v>0</v>
      </c>
      <c r="K39" s="154">
        <f t="shared" si="5"/>
        <v>0</v>
      </c>
      <c r="L39" s="154">
        <f t="shared" si="5"/>
        <v>0</v>
      </c>
      <c r="M39" s="154">
        <f t="shared" si="5"/>
        <v>0</v>
      </c>
      <c r="N39" s="154">
        <f t="shared" si="5"/>
        <v>0</v>
      </c>
      <c r="O39" s="154">
        <f t="shared" si="5"/>
        <v>0</v>
      </c>
      <c r="P39" s="154">
        <f t="shared" si="5"/>
        <v>0</v>
      </c>
      <c r="Q39" s="154">
        <f t="shared" si="5"/>
        <v>0</v>
      </c>
      <c r="R39" s="154">
        <f t="shared" si="5"/>
        <v>0</v>
      </c>
      <c r="T39" s="125">
        <f>T38+1</f>
        <v>16</v>
      </c>
      <c r="U39" s="198" t="s">
        <v>240</v>
      </c>
    </row>
    <row r="40" spans="1:21" x14ac:dyDescent="0.2">
      <c r="F40" s="155"/>
      <c r="G40" s="155"/>
      <c r="H40" s="155"/>
      <c r="I40" s="155"/>
      <c r="J40" s="155"/>
      <c r="K40" s="155"/>
      <c r="L40" s="155"/>
      <c r="M40" s="155"/>
      <c r="N40" s="155"/>
      <c r="O40" s="155"/>
      <c r="P40" s="155"/>
      <c r="Q40" s="155"/>
      <c r="R40" s="155"/>
    </row>
    <row r="41" spans="1:21" x14ac:dyDescent="0.2">
      <c r="A41" s="125">
        <f t="shared" si="0"/>
        <v>17</v>
      </c>
      <c r="B41" s="146" t="s">
        <v>251</v>
      </c>
      <c r="C41" s="146"/>
      <c r="D41" s="146"/>
      <c r="F41" s="154">
        <f>F27-F32-F39</f>
        <v>173407.10000000018</v>
      </c>
      <c r="G41" s="154">
        <f>G27-G32-G39</f>
        <v>1637567</v>
      </c>
      <c r="H41" s="154">
        <f t="shared" ref="H41:R41" si="6">H27-H32-H39</f>
        <v>-239770.54</v>
      </c>
      <c r="I41" s="154">
        <f t="shared" si="6"/>
        <v>-237665.54</v>
      </c>
      <c r="J41" s="154">
        <f t="shared" si="6"/>
        <v>-239815.54</v>
      </c>
      <c r="K41" s="154">
        <f t="shared" si="6"/>
        <v>699184.46</v>
      </c>
      <c r="L41" s="154">
        <f t="shared" si="6"/>
        <v>-234815.54</v>
      </c>
      <c r="M41" s="154">
        <f t="shared" si="6"/>
        <v>73934.459999999992</v>
      </c>
      <c r="N41" s="154">
        <f t="shared" si="6"/>
        <v>-236815.54</v>
      </c>
      <c r="O41" s="154">
        <f t="shared" si="6"/>
        <v>-234815.54</v>
      </c>
      <c r="P41" s="154">
        <f t="shared" si="6"/>
        <v>-245115.54</v>
      </c>
      <c r="Q41" s="154">
        <f t="shared" si="6"/>
        <v>-299875.53999999998</v>
      </c>
      <c r="R41" s="154">
        <f t="shared" si="6"/>
        <v>-268589.5</v>
      </c>
      <c r="T41" s="125">
        <f>T39+1</f>
        <v>17</v>
      </c>
      <c r="U41" s="198" t="s">
        <v>240</v>
      </c>
    </row>
    <row r="42" spans="1:21" x14ac:dyDescent="0.2">
      <c r="F42" s="155"/>
      <c r="G42" s="155"/>
      <c r="H42" s="155"/>
      <c r="I42" s="155"/>
      <c r="J42" s="155"/>
      <c r="K42" s="155"/>
      <c r="L42" s="155"/>
      <c r="M42" s="155"/>
      <c r="N42" s="155"/>
      <c r="O42" s="155"/>
      <c r="P42" s="155"/>
      <c r="Q42" s="155"/>
      <c r="R42" s="155"/>
    </row>
    <row r="43" spans="1:21" x14ac:dyDescent="0.2">
      <c r="A43" s="125">
        <f t="shared" si="0"/>
        <v>18</v>
      </c>
      <c r="B43" s="146" t="s">
        <v>252</v>
      </c>
      <c r="C43" s="146"/>
      <c r="D43" s="146"/>
      <c r="F43" s="154">
        <f>G43</f>
        <v>0</v>
      </c>
      <c r="G43" s="148"/>
      <c r="H43" s="154">
        <f t="shared" ref="H43:R43" si="7">G44</f>
        <v>1637567</v>
      </c>
      <c r="I43" s="154">
        <f t="shared" si="7"/>
        <v>1397796.46</v>
      </c>
      <c r="J43" s="154">
        <f t="shared" si="7"/>
        <v>1160130.92</v>
      </c>
      <c r="K43" s="154">
        <f t="shared" si="7"/>
        <v>920315.37999999989</v>
      </c>
      <c r="L43" s="154">
        <f t="shared" si="7"/>
        <v>1619499.8399999999</v>
      </c>
      <c r="M43" s="154">
        <f t="shared" si="7"/>
        <v>1384684.2999999998</v>
      </c>
      <c r="N43" s="154">
        <f t="shared" si="7"/>
        <v>1458618.7599999998</v>
      </c>
      <c r="O43" s="154">
        <f t="shared" si="7"/>
        <v>1221803.2199999997</v>
      </c>
      <c r="P43" s="154">
        <f t="shared" si="7"/>
        <v>986987.6799999997</v>
      </c>
      <c r="Q43" s="154">
        <f t="shared" si="7"/>
        <v>741872.13999999966</v>
      </c>
      <c r="R43" s="154">
        <f t="shared" si="7"/>
        <v>441996.59999999969</v>
      </c>
      <c r="T43" s="125">
        <f>T41+1</f>
        <v>18</v>
      </c>
      <c r="U43" s="198" t="s">
        <v>253</v>
      </c>
    </row>
    <row r="44" spans="1:21" x14ac:dyDescent="0.2">
      <c r="A44" s="125">
        <f t="shared" si="0"/>
        <v>20</v>
      </c>
      <c r="B44" s="146" t="s">
        <v>254</v>
      </c>
      <c r="C44" s="146"/>
      <c r="D44" s="146"/>
      <c r="F44" s="154">
        <f t="shared" ref="F44:R44" si="8">F41+F43</f>
        <v>173407.10000000018</v>
      </c>
      <c r="G44" s="154">
        <f>G41+G43</f>
        <v>1637567</v>
      </c>
      <c r="H44" s="154">
        <f t="shared" si="8"/>
        <v>1397796.46</v>
      </c>
      <c r="I44" s="154">
        <f t="shared" si="8"/>
        <v>1160130.92</v>
      </c>
      <c r="J44" s="154">
        <f t="shared" si="8"/>
        <v>920315.37999999989</v>
      </c>
      <c r="K44" s="154">
        <f t="shared" si="8"/>
        <v>1619499.8399999999</v>
      </c>
      <c r="L44" s="154">
        <f t="shared" si="8"/>
        <v>1384684.2999999998</v>
      </c>
      <c r="M44" s="154">
        <f t="shared" si="8"/>
        <v>1458618.7599999998</v>
      </c>
      <c r="N44" s="154">
        <f t="shared" si="8"/>
        <v>1221803.2199999997</v>
      </c>
      <c r="O44" s="154">
        <f t="shared" si="8"/>
        <v>986987.6799999997</v>
      </c>
      <c r="P44" s="154">
        <f t="shared" si="8"/>
        <v>741872.13999999966</v>
      </c>
      <c r="Q44" s="154">
        <f t="shared" si="8"/>
        <v>441996.59999999969</v>
      </c>
      <c r="R44" s="154">
        <f t="shared" si="8"/>
        <v>173407.09999999969</v>
      </c>
      <c r="T44" s="125">
        <v>20</v>
      </c>
      <c r="U44" s="198" t="s">
        <v>240</v>
      </c>
    </row>
  </sheetData>
  <mergeCells count="2">
    <mergeCell ref="A3:R3"/>
    <mergeCell ref="A4:R4"/>
  </mergeCells>
  <pageMargins left="0.7" right="0.7" top="0.75" bottom="0.75" header="0.3" footer="0.3"/>
  <pageSetup scale="48" orientation="landscape" horizontalDpi="1200" verticalDpi="1200" r:id="rId1"/>
  <colBreaks count="1" manualBreakCount="1">
    <brk id="1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N54"/>
  <sheetViews>
    <sheetView topLeftCell="A19" workbookViewId="0">
      <selection activeCell="I59" sqref="I59"/>
    </sheetView>
  </sheetViews>
  <sheetFormatPr defaultRowHeight="12.75" x14ac:dyDescent="0.2"/>
  <cols>
    <col min="1" max="1" width="3" customWidth="1"/>
    <col min="2" max="2" width="1.42578125" customWidth="1"/>
    <col min="3" max="3" width="8.7109375" customWidth="1"/>
    <col min="4" max="4" width="25.28515625" customWidth="1"/>
    <col min="5" max="5" width="2" customWidth="1"/>
    <col min="6" max="6" width="19.7109375" bestFit="1" customWidth="1"/>
    <col min="7" max="7" width="19.7109375" customWidth="1"/>
    <col min="8" max="9" width="16.5703125" customWidth="1"/>
    <col min="10" max="10" width="2.28515625" customWidth="1"/>
    <col min="11" max="11" width="4.42578125" bestFit="1" customWidth="1"/>
    <col min="12" max="12" width="5.7109375" bestFit="1" customWidth="1"/>
    <col min="13" max="13" width="1.140625" customWidth="1"/>
    <col min="14" max="14" width="66.140625" style="177" customWidth="1"/>
  </cols>
  <sheetData>
    <row r="1" spans="1:14" ht="18" x14ac:dyDescent="0.25">
      <c r="A1" s="1"/>
      <c r="B1" s="2"/>
      <c r="C1" s="3" t="s">
        <v>0</v>
      </c>
      <c r="D1" s="159" t="s">
        <v>401</v>
      </c>
      <c r="E1" s="4"/>
      <c r="F1" s="166"/>
      <c r="G1" s="206"/>
      <c r="H1" s="3"/>
      <c r="I1" s="3"/>
      <c r="J1" s="2"/>
      <c r="K1" s="427" t="s">
        <v>1</v>
      </c>
      <c r="L1" s="428"/>
      <c r="M1" s="2"/>
      <c r="N1" s="158" t="s">
        <v>257</v>
      </c>
    </row>
    <row r="2" spans="1:14" x14ac:dyDescent="0.2">
      <c r="A2" s="2"/>
      <c r="B2" s="2"/>
      <c r="C2" s="2"/>
      <c r="D2" s="2"/>
      <c r="E2" s="2"/>
      <c r="F2" s="5"/>
      <c r="G2" s="5"/>
      <c r="H2" s="2"/>
      <c r="I2" s="2"/>
      <c r="J2" s="2"/>
      <c r="K2" s="2"/>
      <c r="L2" s="6"/>
      <c r="M2" s="2"/>
      <c r="N2" s="167" t="s">
        <v>256</v>
      </c>
    </row>
    <row r="3" spans="1:14" x14ac:dyDescent="0.2">
      <c r="A3" s="429" t="s">
        <v>2</v>
      </c>
      <c r="B3" s="429"/>
      <c r="C3" s="429"/>
      <c r="D3" s="429"/>
      <c r="E3" s="429"/>
      <c r="F3" s="429"/>
      <c r="G3" s="429"/>
      <c r="H3" s="429"/>
      <c r="I3" s="429"/>
      <c r="J3" s="2"/>
      <c r="K3" s="2"/>
      <c r="L3" s="6"/>
      <c r="M3" s="2"/>
      <c r="N3" s="168" t="s">
        <v>258</v>
      </c>
    </row>
    <row r="4" spans="1:14" x14ac:dyDescent="0.2">
      <c r="A4" s="430">
        <f>'A1. BudgetSumm'!I12</f>
        <v>0</v>
      </c>
      <c r="B4" s="431"/>
      <c r="C4" s="431"/>
      <c r="D4" s="431"/>
      <c r="E4" s="431"/>
      <c r="F4" s="431"/>
      <c r="G4" s="431"/>
      <c r="H4" s="431"/>
      <c r="I4" s="431"/>
      <c r="J4" s="2"/>
      <c r="K4" s="2"/>
      <c r="L4" s="6"/>
      <c r="M4" s="2"/>
      <c r="N4" s="163"/>
    </row>
    <row r="5" spans="1:14" x14ac:dyDescent="0.2">
      <c r="A5" s="2"/>
      <c r="B5" s="2"/>
      <c r="C5" s="7"/>
      <c r="D5" s="7"/>
      <c r="E5" s="2"/>
      <c r="F5" s="8"/>
      <c r="G5" s="8"/>
      <c r="H5" s="9"/>
      <c r="I5" s="9"/>
      <c r="J5" s="2"/>
      <c r="K5" s="2"/>
      <c r="L5" s="6"/>
      <c r="M5" s="2"/>
      <c r="N5" s="164"/>
    </row>
    <row r="6" spans="1:14" x14ac:dyDescent="0.2">
      <c r="A6" s="2"/>
      <c r="B6" s="2"/>
      <c r="C6" s="7"/>
      <c r="D6" s="7"/>
      <c r="E6" s="2"/>
      <c r="F6" s="432" t="s">
        <v>264</v>
      </c>
      <c r="G6" s="207"/>
      <c r="H6" s="208"/>
      <c r="I6" s="209"/>
      <c r="J6" s="2"/>
      <c r="K6" s="2"/>
      <c r="L6" s="6"/>
      <c r="M6" s="2"/>
      <c r="N6" s="165"/>
    </row>
    <row r="7" spans="1:14" ht="13.5" thickBot="1" x14ac:dyDescent="0.25">
      <c r="A7" s="2"/>
      <c r="B7" s="11"/>
      <c r="C7" s="2"/>
      <c r="D7" s="2"/>
      <c r="E7" s="12"/>
      <c r="F7" s="433" t="e">
        <f>SUM(#REF!)</f>
        <v>#REF!</v>
      </c>
      <c r="G7" s="210" t="s">
        <v>203</v>
      </c>
      <c r="H7" s="211" t="s">
        <v>263</v>
      </c>
      <c r="I7" s="212" t="s">
        <v>262</v>
      </c>
      <c r="J7" s="11"/>
      <c r="K7" s="13" t="s">
        <v>3</v>
      </c>
      <c r="L7" s="14"/>
      <c r="M7" s="11"/>
      <c r="N7" s="169" t="s">
        <v>4</v>
      </c>
    </row>
    <row r="8" spans="1:14" x14ac:dyDescent="0.2">
      <c r="A8" s="7"/>
      <c r="B8" s="7"/>
      <c r="C8" s="15" t="s">
        <v>5</v>
      </c>
      <c r="D8" s="15"/>
      <c r="E8" s="2"/>
      <c r="F8" s="16"/>
      <c r="G8" s="16"/>
      <c r="H8" s="17"/>
      <c r="I8" s="17"/>
      <c r="J8" s="7"/>
      <c r="K8" s="7"/>
      <c r="L8" s="5"/>
      <c r="M8" s="7"/>
      <c r="N8" s="170"/>
    </row>
    <row r="9" spans="1:14" x14ac:dyDescent="0.2">
      <c r="A9" s="18">
        <v>1</v>
      </c>
      <c r="B9" s="18"/>
      <c r="C9" s="19" t="s">
        <v>6</v>
      </c>
      <c r="D9" s="19"/>
      <c r="E9" s="2"/>
      <c r="F9" s="215">
        <f>+'A2. Bgt_FuncExp Yr 0'!F10</f>
        <v>0</v>
      </c>
      <c r="G9" s="215">
        <f>+'A2. Bgt FuncExp Yr 1'!F10</f>
        <v>1365000</v>
      </c>
      <c r="H9" s="215">
        <f>+'A2. Bgt FuncExp Yr 2'!F10</f>
        <v>2242500</v>
      </c>
      <c r="I9" s="215">
        <f>+'A2. Bgt FuncExp Yr 3'!F10</f>
        <v>3120000</v>
      </c>
      <c r="J9" s="7"/>
      <c r="K9" s="18">
        <f t="shared" ref="K9:K22" si="0">A9</f>
        <v>1</v>
      </c>
      <c r="L9" s="21"/>
      <c r="M9" s="18"/>
      <c r="N9" s="172" t="s">
        <v>255</v>
      </c>
    </row>
    <row r="10" spans="1:14" x14ac:dyDescent="0.2">
      <c r="A10" s="18">
        <v>2</v>
      </c>
      <c r="B10" s="18"/>
      <c r="C10" s="19" t="s">
        <v>7</v>
      </c>
      <c r="D10" s="19"/>
      <c r="E10" s="2"/>
      <c r="F10" s="215">
        <f>+'A2. Bgt_FuncExp Yr 0'!F11</f>
        <v>0</v>
      </c>
      <c r="G10" s="215">
        <f>+'A2. Bgt FuncExp Yr 1'!F11</f>
        <v>0</v>
      </c>
      <c r="H10" s="215">
        <f>+'A2. Bgt FuncExp Yr 2'!F11</f>
        <v>0</v>
      </c>
      <c r="I10" s="215">
        <f>+'A2. Bgt FuncExp Yr 3'!F11</f>
        <v>0</v>
      </c>
      <c r="J10" s="7"/>
      <c r="K10" s="18">
        <f t="shared" si="0"/>
        <v>2</v>
      </c>
      <c r="L10" s="21"/>
      <c r="M10" s="18"/>
      <c r="N10" s="172" t="s">
        <v>255</v>
      </c>
    </row>
    <row r="11" spans="1:14" x14ac:dyDescent="0.2">
      <c r="A11" s="18">
        <v>3</v>
      </c>
      <c r="B11" s="18"/>
      <c r="C11" s="19" t="s">
        <v>8</v>
      </c>
      <c r="D11" s="19"/>
      <c r="E11" s="2"/>
      <c r="F11" s="215">
        <f>+'A2. Bgt_FuncExp Yr 0'!F12</f>
        <v>0</v>
      </c>
      <c r="G11" s="215">
        <f>+'A2. Bgt FuncExp Yr 1'!F12</f>
        <v>0</v>
      </c>
      <c r="H11" s="215">
        <f>+'A2. Bgt FuncExp Yr 2'!F12</f>
        <v>0</v>
      </c>
      <c r="I11" s="215">
        <f>+'A2. Bgt FuncExp Yr 3'!F12</f>
        <v>0</v>
      </c>
      <c r="J11" s="7"/>
      <c r="K11" s="18">
        <f t="shared" si="0"/>
        <v>3</v>
      </c>
      <c r="L11" s="21"/>
      <c r="M11" s="18"/>
      <c r="N11" s="172" t="s">
        <v>255</v>
      </c>
    </row>
    <row r="12" spans="1:14" x14ac:dyDescent="0.2">
      <c r="A12" s="18">
        <v>4</v>
      </c>
      <c r="B12" s="18"/>
      <c r="C12" s="19" t="s">
        <v>10</v>
      </c>
      <c r="D12" s="19"/>
      <c r="E12" s="2"/>
      <c r="F12" s="215">
        <f>+'A2. Bgt_FuncExp Yr 0'!F13</f>
        <v>294315</v>
      </c>
      <c r="G12" s="215">
        <f>+'A2. Bgt FuncExp Yr 1'!F13</f>
        <v>0</v>
      </c>
      <c r="H12" s="215">
        <f>+'A2. Bgt FuncExp Yr 2'!F13</f>
        <v>0</v>
      </c>
      <c r="I12" s="215">
        <f>+'A2. Bgt FuncExp Yr 3'!F13</f>
        <v>0</v>
      </c>
      <c r="J12" s="7"/>
      <c r="K12" s="18">
        <f t="shared" si="0"/>
        <v>4</v>
      </c>
      <c r="L12" s="21"/>
      <c r="M12" s="18"/>
      <c r="N12" s="172" t="s">
        <v>255</v>
      </c>
    </row>
    <row r="13" spans="1:14" x14ac:dyDescent="0.2">
      <c r="A13" s="18">
        <v>5</v>
      </c>
      <c r="B13" s="18"/>
      <c r="C13" s="19" t="s">
        <v>11</v>
      </c>
      <c r="D13" s="19"/>
      <c r="E13" s="2"/>
      <c r="F13" s="215">
        <f>+'A2. Bgt_FuncExp Yr 0'!F14</f>
        <v>0</v>
      </c>
      <c r="G13" s="215">
        <f>+'A2. Bgt FuncExp Yr 1'!F14</f>
        <v>0</v>
      </c>
      <c r="H13" s="215">
        <f>+'A2. Bgt FuncExp Yr 2'!F14</f>
        <v>0</v>
      </c>
      <c r="I13" s="215">
        <f>+'A2. Bgt FuncExp Yr 3'!F14</f>
        <v>0</v>
      </c>
      <c r="J13" s="7"/>
      <c r="K13" s="18">
        <f t="shared" si="0"/>
        <v>5</v>
      </c>
      <c r="L13" s="21"/>
      <c r="M13" s="18"/>
      <c r="N13" s="172" t="s">
        <v>255</v>
      </c>
    </row>
    <row r="14" spans="1:14" x14ac:dyDescent="0.2">
      <c r="A14" s="18">
        <v>6</v>
      </c>
      <c r="B14" s="18"/>
      <c r="C14" s="19" t="s">
        <v>13</v>
      </c>
      <c r="D14" s="19"/>
      <c r="E14" s="2"/>
      <c r="F14" s="215">
        <f>+'A2. Bgt_FuncExp Yr 0'!F15</f>
        <v>0</v>
      </c>
      <c r="G14" s="215">
        <f>+'A2. Bgt FuncExp Yr 1'!F15</f>
        <v>4514.4000000000005</v>
      </c>
      <c r="H14" s="215">
        <f>+'A2. Bgt FuncExp Yr 2'!F15</f>
        <v>7365.6</v>
      </c>
      <c r="I14" s="215">
        <f>+'A2. Bgt FuncExp Yr 3'!F15</f>
        <v>10276.200000000001</v>
      </c>
      <c r="J14" s="7"/>
      <c r="K14" s="18">
        <f t="shared" si="0"/>
        <v>6</v>
      </c>
      <c r="L14" s="21"/>
      <c r="M14" s="18"/>
      <c r="N14" s="172" t="s">
        <v>255</v>
      </c>
    </row>
    <row r="15" spans="1:14" x14ac:dyDescent="0.2">
      <c r="A15" s="18">
        <v>7</v>
      </c>
      <c r="B15" s="7"/>
      <c r="C15" s="18" t="s">
        <v>15</v>
      </c>
      <c r="D15" s="19"/>
      <c r="E15" s="2"/>
      <c r="F15" s="215">
        <f>+'A2. Bgt_FuncExp Yr 0'!F16</f>
        <v>0</v>
      </c>
      <c r="G15" s="215">
        <f>+'A2. Bgt FuncExp Yr 1'!F16</f>
        <v>0</v>
      </c>
      <c r="H15" s="215">
        <f>+'A2. Bgt FuncExp Yr 2'!F16</f>
        <v>0</v>
      </c>
      <c r="I15" s="215">
        <f>+'A2. Bgt FuncExp Yr 3'!F16</f>
        <v>0</v>
      </c>
      <c r="J15" s="7"/>
      <c r="K15" s="18">
        <f t="shared" si="0"/>
        <v>7</v>
      </c>
      <c r="L15" s="21"/>
      <c r="M15" s="18"/>
      <c r="N15" s="172" t="s">
        <v>255</v>
      </c>
    </row>
    <row r="16" spans="1:14" x14ac:dyDescent="0.2">
      <c r="A16" s="18">
        <v>8</v>
      </c>
      <c r="B16" s="18"/>
      <c r="C16" s="19" t="s">
        <v>17</v>
      </c>
      <c r="D16" s="19"/>
      <c r="E16" s="2"/>
      <c r="F16" s="215">
        <f>+'A2. Bgt_FuncExp Yr 0'!F17</f>
        <v>0</v>
      </c>
      <c r="G16" s="215">
        <f>+'A2. Bgt FuncExp Yr 1'!F17</f>
        <v>0</v>
      </c>
      <c r="H16" s="215">
        <f>+'A2. Bgt FuncExp Yr 2'!F17</f>
        <v>0</v>
      </c>
      <c r="I16" s="215">
        <f>+'A2. Bgt FuncExp Yr 3'!F17</f>
        <v>0</v>
      </c>
      <c r="J16" s="7"/>
      <c r="K16" s="18">
        <f t="shared" si="0"/>
        <v>8</v>
      </c>
      <c r="L16" s="21"/>
      <c r="M16" s="18"/>
      <c r="N16" s="172" t="s">
        <v>255</v>
      </c>
    </row>
    <row r="17" spans="1:14" x14ac:dyDescent="0.2">
      <c r="A17" s="18">
        <v>9</v>
      </c>
      <c r="B17" s="18"/>
      <c r="C17" s="19" t="s">
        <v>20</v>
      </c>
      <c r="D17" s="19"/>
      <c r="E17" s="2"/>
      <c r="F17" s="215">
        <f>+'A2. Bgt_FuncExp Yr 0'!F18</f>
        <v>0</v>
      </c>
      <c r="G17" s="215">
        <f>+'A2. Bgt_FuncExp Yr 0'!G18</f>
        <v>0</v>
      </c>
      <c r="H17" s="215">
        <f>+'A2. Bgt FuncExp Yr 2'!F18</f>
        <v>0</v>
      </c>
      <c r="I17" s="215">
        <f>+'A2. Bgt FuncExp Yr 3'!F18</f>
        <v>0</v>
      </c>
      <c r="J17" s="7"/>
      <c r="K17" s="18">
        <f t="shared" si="0"/>
        <v>9</v>
      </c>
      <c r="L17" s="21"/>
      <c r="M17" s="18"/>
      <c r="N17" s="172" t="s">
        <v>255</v>
      </c>
    </row>
    <row r="18" spans="1:14" x14ac:dyDescent="0.2">
      <c r="A18" s="18">
        <v>10</v>
      </c>
      <c r="B18" s="18"/>
      <c r="C18" s="19" t="s">
        <v>23</v>
      </c>
      <c r="D18" s="19"/>
      <c r="E18" s="2"/>
      <c r="F18" s="215">
        <f>+'A2. Bgt_FuncExp Yr 0'!F19</f>
        <v>0</v>
      </c>
      <c r="G18" s="215">
        <f>+'A2. Bgt FuncExp Yr 1'!F19</f>
        <v>0</v>
      </c>
      <c r="H18" s="215">
        <f>+'A2. Bgt FuncExp Yr 2'!F19</f>
        <v>0</v>
      </c>
      <c r="I18" s="215">
        <f>+'A2. Bgt FuncExp Yr 3'!F19</f>
        <v>0</v>
      </c>
      <c r="J18" s="7"/>
      <c r="K18" s="18">
        <f t="shared" si="0"/>
        <v>10</v>
      </c>
      <c r="L18" s="21"/>
      <c r="M18" s="18"/>
      <c r="N18" s="172" t="s">
        <v>255</v>
      </c>
    </row>
    <row r="19" spans="1:14" x14ac:dyDescent="0.2">
      <c r="A19" s="18">
        <v>11</v>
      </c>
      <c r="B19" s="18"/>
      <c r="C19" s="19" t="s">
        <v>25</v>
      </c>
      <c r="D19" s="19"/>
      <c r="E19" s="2"/>
      <c r="F19" s="215">
        <f>+'A2. Bgt_FuncExp Yr 0'!F20</f>
        <v>0</v>
      </c>
      <c r="G19" s="215">
        <f>+'A2. Bgt FuncExp Yr 1'!F20</f>
        <v>0</v>
      </c>
      <c r="H19" s="215">
        <f>+'A2. Bgt FuncExp Yr 2'!F20</f>
        <v>0</v>
      </c>
      <c r="I19" s="215">
        <f>+'A2. Bgt FuncExp Yr 3'!F20</f>
        <v>0</v>
      </c>
      <c r="J19" s="7"/>
      <c r="K19" s="18">
        <f t="shared" si="0"/>
        <v>11</v>
      </c>
      <c r="L19" s="21"/>
      <c r="M19" s="18"/>
      <c r="N19" s="172" t="s">
        <v>255</v>
      </c>
    </row>
    <row r="20" spans="1:14" x14ac:dyDescent="0.2">
      <c r="A20" s="18">
        <v>12</v>
      </c>
      <c r="B20" s="18"/>
      <c r="C20" s="19" t="s">
        <v>27</v>
      </c>
      <c r="D20" s="24"/>
      <c r="E20" s="2"/>
      <c r="F20" s="215">
        <f>+'A2. Bgt_FuncExp Yr 0'!F21</f>
        <v>0</v>
      </c>
      <c r="G20" s="215">
        <f>+'A2. Bgt FuncExp Yr 1'!F21</f>
        <v>0</v>
      </c>
      <c r="H20" s="215">
        <f>+'A2. Bgt FuncExp Yr 2'!F21</f>
        <v>0</v>
      </c>
      <c r="I20" s="215">
        <f>+'A2. Bgt FuncExp Yr 3'!F21</f>
        <v>0</v>
      </c>
      <c r="J20" s="7"/>
      <c r="K20" s="18">
        <f t="shared" si="0"/>
        <v>12</v>
      </c>
      <c r="L20" s="21"/>
      <c r="M20" s="18"/>
      <c r="N20" s="173" t="s">
        <v>338</v>
      </c>
    </row>
    <row r="21" spans="1:14" x14ac:dyDescent="0.2">
      <c r="A21" s="18">
        <v>13</v>
      </c>
      <c r="B21" s="18"/>
      <c r="C21" s="19" t="s">
        <v>27</v>
      </c>
      <c r="D21" s="24"/>
      <c r="E21" s="2"/>
      <c r="F21" s="215">
        <f>+'A2. Bgt_FuncExp Yr 0'!F22</f>
        <v>0</v>
      </c>
      <c r="G21" s="215">
        <f>+'A2. Bgt FuncExp Yr 1'!F22</f>
        <v>0</v>
      </c>
      <c r="H21" s="215">
        <f>+'A2. Bgt FuncExp Yr 2'!F22</f>
        <v>0</v>
      </c>
      <c r="I21" s="215">
        <f>+'A2. Bgt FuncExp Yr 3'!F22</f>
        <v>0</v>
      </c>
      <c r="J21" s="7"/>
      <c r="K21" s="18">
        <f t="shared" si="0"/>
        <v>13</v>
      </c>
      <c r="L21" s="21"/>
      <c r="M21" s="18"/>
      <c r="N21" s="173" t="s">
        <v>338</v>
      </c>
    </row>
    <row r="22" spans="1:14" x14ac:dyDescent="0.2">
      <c r="A22" s="18">
        <v>14</v>
      </c>
      <c r="B22" s="18"/>
      <c r="C22" s="25" t="s">
        <v>29</v>
      </c>
      <c r="D22" s="25"/>
      <c r="E22" s="2"/>
      <c r="F22" s="34">
        <f>SUM(F9:F21)</f>
        <v>294315</v>
      </c>
      <c r="G22" s="34">
        <f>SUM(G9:G21)</f>
        <v>1369514.4</v>
      </c>
      <c r="H22" s="34">
        <f>SUM(H9:H21)</f>
        <v>2249865.6</v>
      </c>
      <c r="I22" s="34">
        <f>SUM(I9:I21)</f>
        <v>3130276.2</v>
      </c>
      <c r="J22" s="7"/>
      <c r="K22" s="18">
        <f t="shared" si="0"/>
        <v>14</v>
      </c>
      <c r="L22" s="21"/>
      <c r="M22" s="18"/>
      <c r="N22" s="172" t="s">
        <v>30</v>
      </c>
    </row>
    <row r="23" spans="1:14" x14ac:dyDescent="0.2">
      <c r="A23" s="2"/>
      <c r="B23" s="2"/>
      <c r="C23" s="2"/>
      <c r="D23" s="2"/>
      <c r="E23" s="2"/>
      <c r="F23" s="26"/>
      <c r="G23" s="26"/>
      <c r="H23" s="27"/>
      <c r="I23" s="27"/>
      <c r="J23" s="2"/>
      <c r="K23" s="2"/>
      <c r="L23" s="6"/>
      <c r="M23" s="2"/>
      <c r="N23" s="174"/>
    </row>
    <row r="24" spans="1:14" x14ac:dyDescent="0.2">
      <c r="A24" s="2"/>
      <c r="B24" s="7"/>
      <c r="C24" s="29" t="s">
        <v>31</v>
      </c>
      <c r="D24" s="29"/>
      <c r="E24" s="2"/>
      <c r="F24" s="30"/>
      <c r="G24" s="30"/>
      <c r="H24" s="31"/>
      <c r="I24" s="31"/>
      <c r="J24" s="7"/>
      <c r="K24" s="2"/>
      <c r="L24" s="6"/>
      <c r="M24" s="7"/>
      <c r="N24" s="174"/>
    </row>
    <row r="25" spans="1:14" x14ac:dyDescent="0.2">
      <c r="A25" s="32">
        <v>15</v>
      </c>
      <c r="B25" s="18"/>
      <c r="C25" s="33" t="s">
        <v>32</v>
      </c>
      <c r="D25" s="33"/>
      <c r="E25" s="2"/>
      <c r="F25" s="34">
        <f>+'A2. Bgt_FuncExp Yr 0'!F81</f>
        <v>89213</v>
      </c>
      <c r="G25" s="213">
        <f>+'A2. Bgt FuncExp Yr 1'!F81</f>
        <v>195516</v>
      </c>
      <c r="H25" s="34">
        <f>+'A2. Bgt FuncExp Yr 2'!F81</f>
        <v>259549</v>
      </c>
      <c r="I25" s="34">
        <f>+'A2. Bgt FuncExp Yr 3'!F81</f>
        <v>343021</v>
      </c>
      <c r="J25" s="7"/>
      <c r="K25" s="18">
        <f t="shared" ref="K25:K32" si="1">A25</f>
        <v>15</v>
      </c>
      <c r="L25" s="21"/>
      <c r="M25" s="18"/>
      <c r="N25" s="172" t="s">
        <v>255</v>
      </c>
    </row>
    <row r="26" spans="1:14" x14ac:dyDescent="0.2">
      <c r="A26" s="32">
        <v>16</v>
      </c>
      <c r="B26" s="18"/>
      <c r="C26" s="33" t="s">
        <v>33</v>
      </c>
      <c r="D26" s="33"/>
      <c r="E26" s="2"/>
      <c r="F26" s="34">
        <f>+'A2. Bgt_FuncExp Yr 0'!F135</f>
        <v>113436.5</v>
      </c>
      <c r="G26" s="213">
        <f>+'A2. Bgt FuncExp Yr 1'!F135</f>
        <v>836525</v>
      </c>
      <c r="H26" s="34">
        <f>+'A2. Bgt FuncExp Yr 2'!F135</f>
        <v>1349670</v>
      </c>
      <c r="I26" s="34">
        <f>+'A2. Bgt FuncExp Yr 3'!F135</f>
        <v>1934943.5</v>
      </c>
      <c r="J26" s="7"/>
      <c r="K26" s="18">
        <f t="shared" si="1"/>
        <v>16</v>
      </c>
      <c r="L26" s="21"/>
      <c r="M26" s="18"/>
      <c r="N26" s="172" t="s">
        <v>255</v>
      </c>
    </row>
    <row r="27" spans="1:14" x14ac:dyDescent="0.2">
      <c r="A27" s="32">
        <v>17</v>
      </c>
      <c r="B27" s="18"/>
      <c r="C27" s="33" t="s">
        <v>34</v>
      </c>
      <c r="D27" s="33"/>
      <c r="E27" s="2"/>
      <c r="F27" s="34">
        <f>+'A2. Bgt_FuncExp Yr 0'!F146</f>
        <v>0</v>
      </c>
      <c r="G27" s="213">
        <f>+'A2. Bgt FuncExp Yr 1'!F146</f>
        <v>66137</v>
      </c>
      <c r="H27" s="34">
        <f>+'A2. Bgt FuncExp Yr 2'!F146</f>
        <v>85418.799999999988</v>
      </c>
      <c r="I27" s="34">
        <f>+'A2. Bgt FuncExp Yr 3'!F146</f>
        <v>123012.59999999999</v>
      </c>
      <c r="J27" s="7"/>
      <c r="K27" s="18">
        <f t="shared" si="1"/>
        <v>17</v>
      </c>
      <c r="L27" s="21"/>
      <c r="M27" s="18"/>
      <c r="N27" s="172" t="s">
        <v>255</v>
      </c>
    </row>
    <row r="28" spans="1:14" x14ac:dyDescent="0.2">
      <c r="A28" s="32">
        <v>18</v>
      </c>
      <c r="B28" s="18"/>
      <c r="C28" s="33" t="s">
        <v>35</v>
      </c>
      <c r="D28" s="33"/>
      <c r="E28" s="2"/>
      <c r="F28" s="34">
        <f>+'A2. Bgt_FuncExp Yr 0'!F162</f>
        <v>77034</v>
      </c>
      <c r="G28" s="213">
        <f>+'A2. Bgt FuncExp Yr 1'!F162</f>
        <v>268964</v>
      </c>
      <c r="H28" s="34">
        <f>+'A2. Bgt FuncExp Yr 2'!F162</f>
        <v>438892</v>
      </c>
      <c r="I28" s="34">
        <f>+'A2. Bgt FuncExp Yr 3'!F162</f>
        <v>585892</v>
      </c>
      <c r="J28" s="7"/>
      <c r="K28" s="18">
        <f t="shared" si="1"/>
        <v>18</v>
      </c>
      <c r="L28" s="21"/>
      <c r="M28" s="18"/>
      <c r="N28" s="172" t="s">
        <v>255</v>
      </c>
    </row>
    <row r="29" spans="1:14" x14ac:dyDescent="0.2">
      <c r="A29" s="32">
        <v>19</v>
      </c>
      <c r="B29" s="18"/>
      <c r="C29" s="33" t="s">
        <v>36</v>
      </c>
      <c r="D29" s="33"/>
      <c r="E29" s="2"/>
      <c r="F29" s="34">
        <f>+'A2. Bgt_FuncExp Yr 0'!F172</f>
        <v>0</v>
      </c>
      <c r="G29" s="213">
        <f>+'A2. Bgt FuncExp Yr 1'!F172</f>
        <v>0</v>
      </c>
      <c r="H29" s="34">
        <f>+'A2. Bgt FuncExp Yr 2'!F172</f>
        <v>0</v>
      </c>
      <c r="I29" s="34">
        <f>+'A2. Bgt FuncExp Yr 3'!F172</f>
        <v>0</v>
      </c>
      <c r="J29" s="7"/>
      <c r="K29" s="18">
        <f t="shared" si="1"/>
        <v>19</v>
      </c>
      <c r="L29" s="21"/>
      <c r="M29" s="18"/>
      <c r="N29" s="172" t="s">
        <v>255</v>
      </c>
    </row>
    <row r="30" spans="1:14" x14ac:dyDescent="0.2">
      <c r="A30" s="32">
        <v>20</v>
      </c>
      <c r="B30" s="18"/>
      <c r="C30" s="33" t="s">
        <v>37</v>
      </c>
      <c r="D30" s="33"/>
      <c r="E30" s="2"/>
      <c r="F30" s="34">
        <f>+'A2. Bgt_FuncExp Yr 0'!F179</f>
        <v>0</v>
      </c>
      <c r="G30" s="213">
        <f>+'A2. Bgt FuncExp Yr 1'!F179</f>
        <v>0</v>
      </c>
      <c r="H30" s="34">
        <f>+'A2. Bgt FuncExp Yr 2'!F179</f>
        <v>0</v>
      </c>
      <c r="I30" s="34">
        <f>+'A2. Bgt FuncExp Yr 3'!F179</f>
        <v>0</v>
      </c>
      <c r="J30" s="7"/>
      <c r="K30" s="18">
        <f t="shared" si="1"/>
        <v>20</v>
      </c>
      <c r="L30" s="21"/>
      <c r="M30" s="18"/>
      <c r="N30" s="172" t="s">
        <v>255</v>
      </c>
    </row>
    <row r="31" spans="1:14" x14ac:dyDescent="0.2">
      <c r="A31" s="32">
        <v>23</v>
      </c>
      <c r="B31" s="33"/>
      <c r="C31" s="35" t="s">
        <v>38</v>
      </c>
      <c r="D31" s="35"/>
      <c r="E31" s="2"/>
      <c r="F31" s="34">
        <f>SUM(F25:F30)</f>
        <v>279683.5</v>
      </c>
      <c r="G31" s="34">
        <f>SUM(G25:G30)</f>
        <v>1367142</v>
      </c>
      <c r="H31" s="34">
        <f>SUM(H25:H30)</f>
        <v>2133529.7999999998</v>
      </c>
      <c r="I31" s="34">
        <f>SUM(I25:I30)</f>
        <v>2986869.1</v>
      </c>
      <c r="J31" s="36"/>
      <c r="K31" s="18">
        <f t="shared" si="1"/>
        <v>23</v>
      </c>
      <c r="L31" s="21"/>
      <c r="M31" s="33"/>
      <c r="N31" s="172" t="s">
        <v>30</v>
      </c>
    </row>
    <row r="32" spans="1:14" x14ac:dyDescent="0.2">
      <c r="A32" s="32">
        <v>24</v>
      </c>
      <c r="B32" s="18"/>
      <c r="C32" s="35" t="s">
        <v>39</v>
      </c>
      <c r="D32" s="35"/>
      <c r="E32" s="2"/>
      <c r="F32" s="34">
        <f>F22-F31</f>
        <v>14631.5</v>
      </c>
      <c r="G32" s="34">
        <f>G22-G31</f>
        <v>2372.3999999999069</v>
      </c>
      <c r="H32" s="34">
        <f>H22-H31</f>
        <v>116335.80000000028</v>
      </c>
      <c r="I32" s="34">
        <f>I22-I31</f>
        <v>143407.10000000009</v>
      </c>
      <c r="J32" s="7"/>
      <c r="K32" s="18">
        <f t="shared" si="1"/>
        <v>24</v>
      </c>
      <c r="L32" s="21"/>
      <c r="M32" s="18"/>
      <c r="N32" s="172" t="s">
        <v>30</v>
      </c>
    </row>
    <row r="33" spans="1:14" ht="13.5" customHeight="1" x14ac:dyDescent="0.2">
      <c r="A33" s="2"/>
      <c r="B33" s="36"/>
      <c r="C33" s="29"/>
      <c r="D33" s="29"/>
      <c r="E33" s="2"/>
      <c r="F33" s="26"/>
      <c r="G33" s="26"/>
      <c r="H33" s="27"/>
      <c r="I33" s="27"/>
      <c r="J33" s="36"/>
      <c r="K33" s="2"/>
      <c r="L33" s="6"/>
      <c r="M33" s="36"/>
      <c r="N33" s="174"/>
    </row>
    <row r="34" spans="1:14" x14ac:dyDescent="0.2">
      <c r="A34" s="2"/>
      <c r="B34" s="7"/>
      <c r="C34" s="29" t="s">
        <v>40</v>
      </c>
      <c r="D34" s="29"/>
      <c r="E34" s="2"/>
      <c r="F34" s="30"/>
      <c r="G34" s="30"/>
      <c r="H34" s="31"/>
      <c r="I34" s="31"/>
      <c r="J34" s="7"/>
      <c r="K34" s="2"/>
      <c r="L34" s="6"/>
      <c r="M34" s="7"/>
      <c r="N34" s="174"/>
    </row>
    <row r="35" spans="1:14" x14ac:dyDescent="0.2">
      <c r="A35" s="18">
        <v>25</v>
      </c>
      <c r="B35" s="18"/>
      <c r="C35" s="19" t="s">
        <v>11</v>
      </c>
      <c r="D35" s="19"/>
      <c r="E35" s="2"/>
      <c r="F35" s="215">
        <f>+'A2. Bgt_FuncExp Yr 0'!F183</f>
        <v>0</v>
      </c>
      <c r="G35" s="215">
        <f>+'A2. Bgt FuncExp Yr 1'!F183</f>
        <v>0</v>
      </c>
      <c r="H35" s="34">
        <f>+'A2. Bgt FuncExp Yr 2'!F183</f>
        <v>0</v>
      </c>
      <c r="I35" s="34">
        <f>+'A2. Bgt FuncExp Yr 3'!F183</f>
        <v>0</v>
      </c>
      <c r="J35" s="7"/>
      <c r="K35" s="18">
        <f t="shared" ref="K35:K43" si="2">A35</f>
        <v>25</v>
      </c>
      <c r="L35" s="21"/>
      <c r="M35" s="18"/>
      <c r="N35" s="172" t="s">
        <v>255</v>
      </c>
    </row>
    <row r="36" spans="1:14" x14ac:dyDescent="0.2">
      <c r="A36" s="18">
        <v>26</v>
      </c>
      <c r="B36" s="18"/>
      <c r="C36" s="19" t="s">
        <v>19</v>
      </c>
      <c r="D36" s="19"/>
      <c r="E36" s="2"/>
      <c r="F36" s="215">
        <f>+'A2. Bgt_FuncExp Yr 0'!F184</f>
        <v>5000</v>
      </c>
      <c r="G36" s="215">
        <f>+'A2. Bgt FuncExp Yr 1'!F184</f>
        <v>6000</v>
      </c>
      <c r="H36" s="34">
        <f>+'A2. Bgt FuncExp Yr 2'!F184</f>
        <v>3000</v>
      </c>
      <c r="I36" s="34">
        <f>+'A2. Bgt FuncExp Yr 3'!F184</f>
        <v>3000</v>
      </c>
      <c r="J36" s="7"/>
      <c r="K36" s="18">
        <f t="shared" si="2"/>
        <v>26</v>
      </c>
      <c r="L36" s="21"/>
      <c r="M36" s="18"/>
      <c r="N36" s="172" t="s">
        <v>255</v>
      </c>
    </row>
    <row r="37" spans="1:14" x14ac:dyDescent="0.2">
      <c r="A37" s="18">
        <v>27</v>
      </c>
      <c r="B37" s="18"/>
      <c r="C37" s="19" t="s">
        <v>43</v>
      </c>
      <c r="D37" s="19"/>
      <c r="E37" s="2"/>
      <c r="F37" s="215">
        <f>+'A2. Bgt_FuncExp Yr 0'!F185</f>
        <v>0</v>
      </c>
      <c r="G37" s="215">
        <f>+'A2. Bgt FuncExp Yr 1'!F185</f>
        <v>0</v>
      </c>
      <c r="H37" s="34">
        <f>+'A2. Bgt FuncExp Yr 2'!F185</f>
        <v>0</v>
      </c>
      <c r="I37" s="34">
        <f>+'A2. Bgt FuncExp Yr 3'!F185</f>
        <v>0</v>
      </c>
      <c r="J37" s="7"/>
      <c r="K37" s="18">
        <f t="shared" si="2"/>
        <v>27</v>
      </c>
      <c r="L37" s="21"/>
      <c r="M37" s="18"/>
      <c r="N37" s="172" t="s">
        <v>255</v>
      </c>
    </row>
    <row r="38" spans="1:14" x14ac:dyDescent="0.2">
      <c r="A38" s="18">
        <v>28</v>
      </c>
      <c r="B38" s="18"/>
      <c r="C38" s="19" t="s">
        <v>44</v>
      </c>
      <c r="D38" s="19"/>
      <c r="E38" s="2"/>
      <c r="F38" s="215">
        <f>+'A2. Bgt_FuncExp Yr 0'!F186</f>
        <v>0</v>
      </c>
      <c r="G38" s="215">
        <f>+'A2. Bgt FuncExp Yr 1'!F186</f>
        <v>10200</v>
      </c>
      <c r="H38" s="34">
        <f>+'A2. Bgt FuncExp Yr 2'!F186</f>
        <v>13600</v>
      </c>
      <c r="I38" s="34">
        <f>+'A2. Bgt FuncExp Yr 3'!F186</f>
        <v>17000</v>
      </c>
      <c r="J38" s="7"/>
      <c r="K38" s="18">
        <f t="shared" si="2"/>
        <v>28</v>
      </c>
      <c r="L38" s="21"/>
      <c r="M38" s="18"/>
      <c r="N38" s="172" t="s">
        <v>255</v>
      </c>
    </row>
    <row r="39" spans="1:14" x14ac:dyDescent="0.2">
      <c r="A39" s="18">
        <v>29</v>
      </c>
      <c r="B39" s="18"/>
      <c r="C39" s="19" t="s">
        <v>45</v>
      </c>
      <c r="D39" s="19"/>
      <c r="E39" s="2"/>
      <c r="F39" s="215">
        <f>+'A2. Bgt_FuncExp Yr 0'!F187</f>
        <v>0</v>
      </c>
      <c r="G39" s="215">
        <f>+'A2. Bgt FuncExp Yr 1'!F187</f>
        <v>0</v>
      </c>
      <c r="H39" s="34">
        <f>+'A2. Bgt FuncExp Yr 2'!F187</f>
        <v>0</v>
      </c>
      <c r="I39" s="34">
        <f>+'A2. Bgt FuncExp Yr 3'!F187</f>
        <v>0</v>
      </c>
      <c r="J39" s="7"/>
      <c r="K39" s="18">
        <f t="shared" si="2"/>
        <v>29</v>
      </c>
      <c r="L39" s="21"/>
      <c r="M39" s="18"/>
      <c r="N39" s="172" t="s">
        <v>255</v>
      </c>
    </row>
    <row r="40" spans="1:14" x14ac:dyDescent="0.2">
      <c r="A40" s="18">
        <v>30</v>
      </c>
      <c r="B40" s="18"/>
      <c r="C40" s="19" t="s">
        <v>47</v>
      </c>
      <c r="D40" s="19"/>
      <c r="E40" s="2"/>
      <c r="F40" s="215">
        <f>+'A2. Bgt_FuncExp Yr 0'!F188</f>
        <v>0</v>
      </c>
      <c r="G40" s="215">
        <f>+'A2. Bgt FuncExp Yr 1'!F188</f>
        <v>0</v>
      </c>
      <c r="H40" s="34">
        <f>+'A2. Bgt FuncExp Yr 2'!F188</f>
        <v>0</v>
      </c>
      <c r="I40" s="34">
        <f>+'A2. Bgt FuncExp Yr 3'!F188</f>
        <v>0</v>
      </c>
      <c r="J40" s="7"/>
      <c r="K40" s="18">
        <f t="shared" si="2"/>
        <v>30</v>
      </c>
      <c r="L40" s="21"/>
      <c r="M40" s="18"/>
      <c r="N40" s="172" t="s">
        <v>255</v>
      </c>
    </row>
    <row r="41" spans="1:14" x14ac:dyDescent="0.2">
      <c r="A41" s="18">
        <v>31</v>
      </c>
      <c r="B41" s="18"/>
      <c r="C41" s="19" t="s">
        <v>27</v>
      </c>
      <c r="D41" s="24"/>
      <c r="E41" s="2"/>
      <c r="F41" s="215">
        <f>+'A2. Bgt_FuncExp Yr 0'!F189</f>
        <v>5000</v>
      </c>
      <c r="G41" s="215">
        <f>+'A2. Bgt FuncExp Yr 1'!F189</f>
        <v>5000</v>
      </c>
      <c r="H41" s="34">
        <f>+'A2. Bgt FuncExp Yr 2'!F189</f>
        <v>10000</v>
      </c>
      <c r="I41" s="34">
        <f>+'A2. Bgt FuncExp Yr 3'!F189</f>
        <v>10000</v>
      </c>
      <c r="J41" s="7"/>
      <c r="K41" s="18">
        <f t="shared" si="2"/>
        <v>31</v>
      </c>
      <c r="L41" s="21"/>
      <c r="M41" s="18"/>
      <c r="N41" s="172" t="s">
        <v>255</v>
      </c>
    </row>
    <row r="42" spans="1:14" x14ac:dyDescent="0.2">
      <c r="A42" s="18">
        <v>32</v>
      </c>
      <c r="B42" s="18"/>
      <c r="C42" s="19" t="s">
        <v>27</v>
      </c>
      <c r="D42" s="24"/>
      <c r="E42" s="2"/>
      <c r="F42" s="215">
        <f>+'A2. Bgt_FuncExp Yr 0'!F190</f>
        <v>0</v>
      </c>
      <c r="G42" s="215">
        <f>+'A2. Bgt FuncExp Yr 1'!F190</f>
        <v>0</v>
      </c>
      <c r="H42" s="34">
        <f>+'A2. Bgt FuncExp Yr 2'!F190</f>
        <v>0</v>
      </c>
      <c r="I42" s="34">
        <f>+'A2. Bgt FuncExp Yr 3'!F190</f>
        <v>0</v>
      </c>
      <c r="J42" s="7"/>
      <c r="K42" s="18">
        <f t="shared" si="2"/>
        <v>32</v>
      </c>
      <c r="L42" s="21"/>
      <c r="M42" s="18"/>
      <c r="N42" s="172" t="s">
        <v>255</v>
      </c>
    </row>
    <row r="43" spans="1:14" x14ac:dyDescent="0.2">
      <c r="A43" s="18">
        <v>33</v>
      </c>
      <c r="B43" s="33"/>
      <c r="C43" s="35" t="s">
        <v>49</v>
      </c>
      <c r="D43" s="35"/>
      <c r="E43" s="2"/>
      <c r="F43" s="34">
        <f>SUM(F35:F42)</f>
        <v>10000</v>
      </c>
      <c r="G43" s="34">
        <f>SUM(G35:G42)</f>
        <v>21200</v>
      </c>
      <c r="H43" s="34">
        <f>SUM(H35:H42)</f>
        <v>26600</v>
      </c>
      <c r="I43" s="34">
        <f>SUM(I35:I42)</f>
        <v>30000</v>
      </c>
      <c r="J43" s="36"/>
      <c r="K43" s="18">
        <f t="shared" si="2"/>
        <v>33</v>
      </c>
      <c r="L43" s="21"/>
      <c r="M43" s="33"/>
      <c r="N43" s="172" t="s">
        <v>30</v>
      </c>
    </row>
    <row r="44" spans="1:14" x14ac:dyDescent="0.2">
      <c r="A44" s="2"/>
      <c r="B44" s="2"/>
      <c r="C44" s="2"/>
      <c r="D44" s="2"/>
      <c r="E44" s="2"/>
      <c r="F44" s="26"/>
      <c r="G44" s="26"/>
      <c r="H44" s="27"/>
      <c r="I44" s="27"/>
      <c r="J44" s="2"/>
      <c r="K44" s="2"/>
      <c r="L44" s="6"/>
      <c r="M44" s="2"/>
      <c r="N44" s="174"/>
    </row>
    <row r="45" spans="1:14" x14ac:dyDescent="0.2">
      <c r="A45" s="37"/>
      <c r="B45" s="38"/>
      <c r="C45" s="39" t="s">
        <v>50</v>
      </c>
      <c r="D45" s="39"/>
      <c r="E45" s="37"/>
      <c r="F45" s="30"/>
      <c r="G45" s="30"/>
      <c r="H45" s="31"/>
      <c r="I45" s="31"/>
      <c r="J45" s="38"/>
      <c r="K45" s="37"/>
      <c r="L45" s="40"/>
      <c r="M45" s="38"/>
      <c r="N45" s="175"/>
    </row>
    <row r="46" spans="1:14" x14ac:dyDescent="0.2">
      <c r="A46" s="41">
        <v>34</v>
      </c>
      <c r="B46" s="41"/>
      <c r="C46" s="22" t="s">
        <v>51</v>
      </c>
      <c r="D46" s="22"/>
      <c r="E46" s="37"/>
      <c r="F46" s="34">
        <f>+'A2. Bgt_FuncExp Yr 0'!F196</f>
        <v>0</v>
      </c>
      <c r="G46" s="34">
        <f>+'A2. Bgt FuncExp Yr 1'!F196</f>
        <v>0</v>
      </c>
      <c r="H46" s="214">
        <f>+'A2. Bgt FuncExp Yr 2'!F196</f>
        <v>0</v>
      </c>
      <c r="I46" s="34">
        <f>+'A2. Bgt FuncExp Yr 3'!F196</f>
        <v>0</v>
      </c>
      <c r="J46" s="38"/>
      <c r="K46" s="18">
        <f>A46</f>
        <v>34</v>
      </c>
      <c r="L46" s="21"/>
      <c r="M46" s="41"/>
      <c r="N46" s="172" t="s">
        <v>278</v>
      </c>
    </row>
    <row r="47" spans="1:14" x14ac:dyDescent="0.2">
      <c r="A47" s="41">
        <v>35</v>
      </c>
      <c r="B47" s="41"/>
      <c r="C47" s="22" t="s">
        <v>27</v>
      </c>
      <c r="D47" s="24"/>
      <c r="E47" s="37"/>
      <c r="F47" s="34">
        <f>+'A2. Bgt_FuncExp Yr 0'!F197</f>
        <v>0</v>
      </c>
      <c r="G47" s="34" t="str">
        <f>+'A2. Bgt FuncExp Yr 1'!F197</f>
        <v xml:space="preserve"> </v>
      </c>
      <c r="H47" s="214">
        <f>+'A2. Bgt FuncExp Yr 2'!F197</f>
        <v>0</v>
      </c>
      <c r="I47" s="214" t="str">
        <f>+'A2. Bgt FuncExp Yr 3'!F197</f>
        <v xml:space="preserve"> </v>
      </c>
      <c r="J47" s="38"/>
      <c r="K47" s="18">
        <f>A47</f>
        <v>35</v>
      </c>
      <c r="L47" s="21"/>
      <c r="M47" s="41"/>
      <c r="N47" s="172" t="s">
        <v>278</v>
      </c>
    </row>
    <row r="48" spans="1:14" x14ac:dyDescent="0.2">
      <c r="A48" s="41">
        <v>36</v>
      </c>
      <c r="B48" s="42"/>
      <c r="C48" s="43" t="s">
        <v>52</v>
      </c>
      <c r="D48" s="43"/>
      <c r="E48" s="37"/>
      <c r="F48" s="34">
        <f>SUM(F46:F47)</f>
        <v>0</v>
      </c>
      <c r="G48" s="34">
        <f>SUM(G46:G47)</f>
        <v>0</v>
      </c>
      <c r="H48" s="34">
        <f>SUM(H46:H47)</f>
        <v>0</v>
      </c>
      <c r="I48" s="34">
        <f>SUM(I46:I47)</f>
        <v>0</v>
      </c>
      <c r="J48" s="44"/>
      <c r="K48" s="18">
        <f>A48</f>
        <v>36</v>
      </c>
      <c r="L48" s="21"/>
      <c r="M48" s="42"/>
      <c r="N48" s="171" t="s">
        <v>30</v>
      </c>
    </row>
    <row r="49" spans="1:14" x14ac:dyDescent="0.2">
      <c r="A49" s="41">
        <v>37</v>
      </c>
      <c r="B49" s="41"/>
      <c r="C49" s="43" t="s">
        <v>53</v>
      </c>
      <c r="D49" s="43"/>
      <c r="E49" s="37"/>
      <c r="F49" s="34">
        <f>F43-F48</f>
        <v>10000</v>
      </c>
      <c r="G49" s="34">
        <f>G43-G48</f>
        <v>21200</v>
      </c>
      <c r="H49" s="34">
        <f>H43-H48</f>
        <v>26600</v>
      </c>
      <c r="I49" s="34">
        <f>I43-I48</f>
        <v>30000</v>
      </c>
      <c r="J49" s="38"/>
      <c r="K49" s="18">
        <f>A49</f>
        <v>37</v>
      </c>
      <c r="L49" s="21"/>
      <c r="M49" s="41"/>
      <c r="N49" s="171" t="s">
        <v>30</v>
      </c>
    </row>
    <row r="50" spans="1:14" x14ac:dyDescent="0.2">
      <c r="A50" s="45"/>
      <c r="B50" s="38"/>
      <c r="C50" s="39"/>
      <c r="D50" s="39"/>
      <c r="E50" s="37"/>
      <c r="F50" s="46"/>
      <c r="G50" s="46"/>
      <c r="H50" s="31"/>
      <c r="I50" s="31"/>
      <c r="J50" s="38"/>
      <c r="K50" s="45"/>
      <c r="L50" s="47"/>
      <c r="M50" s="38"/>
      <c r="N50" s="175"/>
    </row>
    <row r="51" spans="1:14" x14ac:dyDescent="0.2">
      <c r="A51" s="37">
        <v>38</v>
      </c>
      <c r="B51" s="7"/>
      <c r="C51" s="29" t="s">
        <v>54</v>
      </c>
      <c r="D51" s="29"/>
      <c r="E51" s="2"/>
      <c r="F51" s="34">
        <f>F32+F49</f>
        <v>24631.5</v>
      </c>
      <c r="G51" s="34">
        <f>G32+G49</f>
        <v>23572.399999999907</v>
      </c>
      <c r="H51" s="34">
        <f>H32+H49</f>
        <v>142935.80000000028</v>
      </c>
      <c r="I51" s="34">
        <f>I32+I49</f>
        <v>173407.10000000009</v>
      </c>
      <c r="J51" s="7"/>
      <c r="K51" s="18">
        <f>A51</f>
        <v>38</v>
      </c>
      <c r="L51" s="6"/>
      <c r="M51" s="7"/>
      <c r="N51" s="174" t="s">
        <v>30</v>
      </c>
    </row>
    <row r="52" spans="1:14" ht="36" x14ac:dyDescent="0.2">
      <c r="A52" s="37">
        <v>39</v>
      </c>
      <c r="B52" s="7"/>
      <c r="C52" s="29" t="s">
        <v>27</v>
      </c>
      <c r="D52" s="48"/>
      <c r="E52" s="2"/>
      <c r="F52" s="34">
        <v>0</v>
      </c>
      <c r="G52" s="49"/>
      <c r="H52" s="23"/>
      <c r="I52" s="23"/>
      <c r="J52" s="7"/>
      <c r="K52" s="18">
        <f>A52</f>
        <v>39</v>
      </c>
      <c r="L52" s="6"/>
      <c r="M52" s="7"/>
      <c r="N52" s="176" t="s">
        <v>266</v>
      </c>
    </row>
    <row r="53" spans="1:14" x14ac:dyDescent="0.2">
      <c r="A53" s="37">
        <v>40</v>
      </c>
      <c r="B53" s="7"/>
      <c r="C53" s="50" t="s">
        <v>55</v>
      </c>
      <c r="D53" s="50"/>
      <c r="E53" s="2"/>
      <c r="F53" s="215">
        <v>0</v>
      </c>
      <c r="G53" s="34">
        <f>+F54</f>
        <v>24631.5</v>
      </c>
      <c r="H53" s="34">
        <f>+G54</f>
        <v>48203.899999999907</v>
      </c>
      <c r="I53" s="34">
        <f>+H54</f>
        <v>191139.70000000019</v>
      </c>
      <c r="J53" s="7"/>
      <c r="K53" s="18">
        <f>A53</f>
        <v>40</v>
      </c>
      <c r="L53" s="6"/>
      <c r="M53" s="7"/>
      <c r="N53" s="174" t="s">
        <v>265</v>
      </c>
    </row>
    <row r="54" spans="1:14" x14ac:dyDescent="0.2">
      <c r="A54" s="37">
        <v>41</v>
      </c>
      <c r="B54" s="7"/>
      <c r="C54" s="51" t="s">
        <v>56</v>
      </c>
      <c r="D54" s="51"/>
      <c r="E54" s="2"/>
      <c r="F54" s="34">
        <f>SUM(F51:F53)</f>
        <v>24631.5</v>
      </c>
      <c r="G54" s="34">
        <f>SUM(G51:G53)</f>
        <v>48203.899999999907</v>
      </c>
      <c r="H54" s="34">
        <f>SUM(H51:H53)</f>
        <v>191139.70000000019</v>
      </c>
      <c r="I54" s="34">
        <f>SUM(I51:I53)</f>
        <v>364546.80000000028</v>
      </c>
      <c r="J54" s="7"/>
      <c r="K54" s="18">
        <f>A54</f>
        <v>41</v>
      </c>
      <c r="L54" s="6"/>
      <c r="M54" s="7"/>
      <c r="N54" s="174" t="s">
        <v>57</v>
      </c>
    </row>
  </sheetData>
  <mergeCells count="4">
    <mergeCell ref="K1:L1"/>
    <mergeCell ref="A3:I3"/>
    <mergeCell ref="A4:I4"/>
    <mergeCell ref="F6:F7"/>
  </mergeCells>
  <pageMargins left="0.75" right="0.75" top="0.49" bottom="0.47" header="0.25" footer="0.32"/>
  <pageSetup scale="64" orientation="landscape" r:id="rId1"/>
  <headerFooter alignWithMargins="0">
    <oddHeader>&amp;R&amp;"Arial,Bold"Page &amp;P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499984740745262"/>
  </sheetPr>
  <dimension ref="A1:BR438"/>
  <sheetViews>
    <sheetView topLeftCell="A160" workbookViewId="0">
      <selection activeCell="I212" sqref="I212"/>
    </sheetView>
  </sheetViews>
  <sheetFormatPr defaultRowHeight="12" outlineLevelRow="1" outlineLevelCol="1" x14ac:dyDescent="0.2"/>
  <cols>
    <col min="1" max="1" width="4.140625" style="111" customWidth="1"/>
    <col min="2" max="2" width="0.140625" style="7" customWidth="1"/>
    <col min="3" max="3" width="7.42578125" style="117" customWidth="1"/>
    <col min="4" max="4" width="33.42578125" style="7" customWidth="1"/>
    <col min="5" max="5" width="2.28515625" style="7" customWidth="1"/>
    <col min="6" max="6" width="19.7109375" style="7" customWidth="1"/>
    <col min="7" max="7" width="8.7109375" style="7" customWidth="1"/>
    <col min="8" max="8" width="2.85546875" style="7" customWidth="1"/>
    <col min="9" max="9" width="78.85546875" style="174" customWidth="1"/>
    <col min="10" max="10" width="10.5703125" style="119" customWidth="1"/>
    <col min="11" max="11" width="9.28515625" style="7" customWidth="1"/>
    <col min="12" max="12" width="4.28515625" style="119" customWidth="1"/>
    <col min="13" max="13" width="8.5703125" style="7" customWidth="1"/>
    <col min="14" max="14" width="4.28515625" style="119" customWidth="1"/>
    <col min="15" max="15" width="14.85546875" style="117" customWidth="1"/>
    <col min="16" max="16" width="7.140625" style="119" customWidth="1"/>
    <col min="17" max="17" width="1" style="7" customWidth="1"/>
    <col min="18" max="18" width="4.85546875" style="111" hidden="1" customWidth="1" outlineLevel="1"/>
    <col min="19" max="19" width="6" style="114" hidden="1" customWidth="1" outlineLevel="1"/>
    <col min="20" max="20" width="1" style="7" hidden="1" customWidth="1" outlineLevel="1"/>
    <col min="21" max="21" width="94.7109375" style="120" customWidth="1" collapsed="1"/>
    <col min="22" max="22" width="19.7109375" style="59" hidden="1" customWidth="1"/>
    <col min="23" max="23" width="78.28515625" style="7" customWidth="1"/>
    <col min="24" max="24" width="78.5703125" style="7" customWidth="1"/>
    <col min="25" max="25" width="73.7109375" style="7" customWidth="1"/>
    <col min="26" max="26" width="78.85546875" style="7" customWidth="1"/>
    <col min="27" max="27" width="101.7109375" style="7" customWidth="1"/>
    <col min="28" max="28" width="116.85546875" style="7" customWidth="1"/>
    <col min="29" max="29" width="112.85546875" style="7" customWidth="1"/>
    <col min="30" max="30" width="100.28515625" style="7" customWidth="1"/>
    <col min="31" max="31" width="92" style="7" customWidth="1"/>
    <col min="32" max="32" width="84.85546875" style="7" customWidth="1"/>
    <col min="33" max="33" width="57.7109375" style="7" customWidth="1"/>
    <col min="34" max="34" width="42.5703125" style="7" customWidth="1"/>
    <col min="35" max="35" width="47.7109375" style="7" customWidth="1"/>
    <col min="36" max="36" width="92" style="7" customWidth="1"/>
    <col min="37" max="37" width="62" style="7" customWidth="1"/>
    <col min="38" max="38" width="85.140625" style="7" customWidth="1"/>
    <col min="39" max="39" width="102.28515625" style="7" customWidth="1"/>
    <col min="40" max="40" width="111.7109375" style="7" customWidth="1"/>
    <col min="41" max="41" width="132.85546875" style="7" customWidth="1"/>
    <col min="42" max="42" width="81.7109375" style="7" customWidth="1"/>
    <col min="43" max="43" width="80.5703125" style="7" customWidth="1"/>
    <col min="44" max="44" width="66.85546875" style="7" customWidth="1"/>
    <col min="45" max="45" width="64.85546875" style="7" customWidth="1"/>
    <col min="46" max="46" width="84.28515625" style="7" customWidth="1"/>
    <col min="47" max="47" width="78.85546875" style="7" customWidth="1"/>
    <col min="48" max="48" width="31.140625" style="7" customWidth="1"/>
    <col min="49" max="49" width="40.85546875" style="7" customWidth="1"/>
    <col min="50" max="50" width="22.28515625" style="7" customWidth="1"/>
    <col min="51" max="51" width="17.7109375" style="7" customWidth="1"/>
    <col min="52" max="52" width="31.140625" style="7" customWidth="1"/>
    <col min="53" max="53" width="30.5703125" style="7" customWidth="1"/>
    <col min="54" max="54" width="20.28515625" style="7" customWidth="1"/>
    <col min="55" max="55" width="22.28515625" style="7" customWidth="1"/>
    <col min="56" max="56" width="41.42578125" style="7" customWidth="1"/>
    <col min="57" max="57" width="49.42578125" style="7" customWidth="1"/>
    <col min="58" max="58" width="36.85546875" style="7" customWidth="1"/>
    <col min="59" max="59" width="34.5703125" style="7" customWidth="1"/>
    <col min="60" max="60" width="20.5703125" style="7" customWidth="1"/>
    <col min="61" max="61" width="19.42578125" style="7" customWidth="1"/>
    <col min="62" max="62" width="15.42578125" style="7" customWidth="1"/>
    <col min="63" max="63" width="18.5703125" style="7" customWidth="1"/>
    <col min="64" max="64" width="53.7109375" style="7" customWidth="1"/>
    <col min="65" max="65" width="41.7109375" style="7" customWidth="1"/>
    <col min="66" max="66" width="42.28515625" style="7" customWidth="1"/>
    <col min="67" max="67" width="56.28515625" style="7" customWidth="1"/>
    <col min="68" max="68" width="50.5703125" style="7" customWidth="1"/>
    <col min="69" max="69" width="33.7109375" style="7" customWidth="1"/>
    <col min="70" max="70" width="30.5703125" style="7" customWidth="1"/>
    <col min="71" max="71" width="41.42578125" style="7" customWidth="1"/>
    <col min="72" max="72" width="53.42578125" style="7" customWidth="1"/>
    <col min="73" max="73" width="48.85546875" style="7" customWidth="1"/>
    <col min="74" max="74" width="32" style="7" customWidth="1"/>
    <col min="75" max="75" width="43.140625" style="7" customWidth="1"/>
    <col min="76" max="76" width="36.5703125" style="7" customWidth="1"/>
    <col min="77" max="77" width="43.140625" style="7" customWidth="1"/>
    <col min="78" max="78" width="36" style="7" customWidth="1"/>
    <col min="79" max="79" width="42.85546875" style="7" customWidth="1"/>
    <col min="80" max="80" width="43.140625" style="7" customWidth="1"/>
    <col min="81" max="81" width="58.85546875" style="7" customWidth="1"/>
    <col min="82" max="82" width="34.28515625" style="7" customWidth="1"/>
    <col min="83" max="16384" width="9.140625" style="7"/>
  </cols>
  <sheetData>
    <row r="1" spans="1:70" ht="18" x14ac:dyDescent="0.25">
      <c r="A1" s="52"/>
      <c r="B1" s="2"/>
      <c r="C1" s="3" t="s">
        <v>0</v>
      </c>
      <c r="D1" s="162" t="s">
        <v>381</v>
      </c>
      <c r="E1" s="53"/>
      <c r="F1" s="53"/>
      <c r="G1" s="434" t="s">
        <v>58</v>
      </c>
      <c r="H1" s="434"/>
      <c r="I1" s="158" t="s">
        <v>257</v>
      </c>
      <c r="J1" s="54"/>
      <c r="L1" s="54"/>
      <c r="N1" s="54"/>
      <c r="O1" s="55"/>
      <c r="P1" s="54"/>
      <c r="Q1" s="2"/>
      <c r="R1" s="56"/>
      <c r="S1" s="57"/>
      <c r="T1" s="2"/>
      <c r="U1" s="58"/>
    </row>
    <row r="2" spans="1:70" x14ac:dyDescent="0.2">
      <c r="A2" s="56"/>
      <c r="B2" s="2"/>
      <c r="C2" s="55"/>
      <c r="D2" s="2"/>
      <c r="E2" s="2"/>
      <c r="F2" s="2"/>
      <c r="G2" s="2"/>
      <c r="H2" s="2"/>
      <c r="I2" s="167" t="s">
        <v>256</v>
      </c>
      <c r="J2" s="60"/>
      <c r="K2" s="2"/>
      <c r="L2" s="60"/>
      <c r="M2" s="2"/>
      <c r="N2" s="60"/>
      <c r="O2" s="55"/>
      <c r="P2" s="60"/>
      <c r="Q2" s="2"/>
      <c r="R2" s="56"/>
      <c r="S2" s="57"/>
      <c r="T2" s="2"/>
      <c r="U2" s="58"/>
    </row>
    <row r="3" spans="1:70" ht="12.75" customHeight="1" x14ac:dyDescent="0.2">
      <c r="A3" s="435" t="s">
        <v>306</v>
      </c>
      <c r="B3" s="435"/>
      <c r="C3" s="435"/>
      <c r="D3" s="435"/>
      <c r="E3" s="435"/>
      <c r="F3" s="435"/>
      <c r="G3" s="435"/>
      <c r="H3" s="61"/>
      <c r="I3" s="168" t="s">
        <v>258</v>
      </c>
      <c r="J3" s="61"/>
      <c r="K3" s="61"/>
      <c r="L3" s="61"/>
      <c r="M3" s="61"/>
      <c r="N3" s="61"/>
      <c r="O3" s="61"/>
      <c r="P3" s="61"/>
      <c r="Q3" s="2"/>
      <c r="R3" s="2"/>
      <c r="S3" s="57"/>
      <c r="T3" s="2"/>
      <c r="U3" s="58"/>
    </row>
    <row r="4" spans="1:70" ht="12.75" customHeight="1" x14ac:dyDescent="0.2">
      <c r="A4" s="431"/>
      <c r="B4" s="431"/>
      <c r="C4" s="431"/>
      <c r="D4" s="431"/>
      <c r="E4" s="431"/>
      <c r="F4" s="431"/>
      <c r="G4" s="431"/>
      <c r="H4" s="61"/>
      <c r="I4" s="241" t="s">
        <v>307</v>
      </c>
      <c r="J4" s="61"/>
      <c r="K4" s="61"/>
      <c r="L4" s="61"/>
      <c r="M4" s="61"/>
      <c r="N4" s="61"/>
      <c r="O4" s="61"/>
      <c r="P4" s="61"/>
      <c r="Q4" s="2"/>
      <c r="R4" s="2"/>
      <c r="S4" s="57"/>
      <c r="T4" s="2"/>
      <c r="U4" s="58"/>
    </row>
    <row r="5" spans="1:70" ht="26.25" customHeight="1" x14ac:dyDescent="0.2">
      <c r="A5" s="10"/>
      <c r="B5" s="62"/>
      <c r="C5" s="62"/>
      <c r="D5" s="62"/>
      <c r="E5" s="62"/>
      <c r="F5" s="62"/>
      <c r="G5" s="62"/>
      <c r="H5" s="62"/>
      <c r="I5" s="178"/>
      <c r="J5" s="62"/>
      <c r="K5" s="62"/>
      <c r="L5" s="62"/>
      <c r="M5" s="62"/>
      <c r="N5" s="62"/>
      <c r="O5" s="62"/>
      <c r="P5" s="63"/>
      <c r="Q5" s="2"/>
      <c r="R5" s="2"/>
      <c r="S5" s="57"/>
      <c r="T5" s="2"/>
      <c r="U5" s="58"/>
    </row>
    <row r="6" spans="1:70" s="37" customFormat="1" hidden="1" x14ac:dyDescent="0.2">
      <c r="A6" s="64"/>
      <c r="C6" s="65"/>
      <c r="H6" s="67">
        <v>3</v>
      </c>
      <c r="I6" s="179">
        <v>7</v>
      </c>
      <c r="J6" s="66">
        <v>8</v>
      </c>
      <c r="K6" s="68">
        <v>9</v>
      </c>
      <c r="L6" s="66">
        <v>10</v>
      </c>
      <c r="M6" s="68">
        <v>11</v>
      </c>
      <c r="N6" s="66">
        <v>12</v>
      </c>
      <c r="O6" s="67">
        <v>13</v>
      </c>
      <c r="P6" s="66">
        <v>14</v>
      </c>
      <c r="R6" s="64"/>
      <c r="S6" s="69"/>
      <c r="U6" s="70"/>
      <c r="V6" s="71"/>
    </row>
    <row r="7" spans="1:70" ht="33" customHeight="1" thickBot="1" x14ac:dyDescent="0.25">
      <c r="A7" s="5"/>
      <c r="C7" s="7"/>
      <c r="E7" s="72"/>
      <c r="F7" s="72"/>
      <c r="G7" s="72"/>
      <c r="H7" s="2"/>
      <c r="I7" s="180" t="s">
        <v>4</v>
      </c>
      <c r="J7" s="74" t="s">
        <v>59</v>
      </c>
      <c r="L7" s="7"/>
      <c r="N7" s="7"/>
      <c r="O7" s="7"/>
      <c r="P7" s="7"/>
      <c r="R7" s="7"/>
      <c r="S7" s="7"/>
      <c r="U7" s="7"/>
      <c r="V7" s="7"/>
      <c r="BR7" s="28"/>
    </row>
    <row r="8" spans="1:70" ht="34.5" thickBot="1" x14ac:dyDescent="0.25">
      <c r="A8" s="75" t="s">
        <v>3</v>
      </c>
      <c r="B8" s="73"/>
      <c r="C8" s="76" t="s">
        <v>60</v>
      </c>
      <c r="D8" s="76"/>
      <c r="E8" s="72"/>
      <c r="F8" s="72" t="s">
        <v>261</v>
      </c>
      <c r="G8" s="205" t="s">
        <v>61</v>
      </c>
      <c r="H8" s="2"/>
      <c r="I8" s="181" t="s">
        <v>259</v>
      </c>
      <c r="J8" s="74"/>
      <c r="L8" s="7"/>
      <c r="N8" s="7"/>
      <c r="O8" s="7"/>
      <c r="P8" s="7"/>
      <c r="R8" s="7"/>
      <c r="S8" s="7"/>
      <c r="U8" s="7"/>
      <c r="V8" s="7"/>
      <c r="BR8" s="28"/>
    </row>
    <row r="9" spans="1:70" x14ac:dyDescent="0.2">
      <c r="A9" s="77"/>
      <c r="B9" s="29"/>
      <c r="C9" s="2"/>
      <c r="D9" s="2"/>
      <c r="E9" s="2"/>
      <c r="F9" s="2"/>
      <c r="G9" s="202"/>
      <c r="H9" s="2"/>
      <c r="I9" s="227" t="s">
        <v>280</v>
      </c>
      <c r="J9" s="59"/>
      <c r="L9" s="7"/>
      <c r="N9" s="7"/>
      <c r="O9" s="7"/>
      <c r="P9" s="7"/>
      <c r="R9" s="7"/>
      <c r="S9" s="7"/>
      <c r="U9" s="7"/>
      <c r="V9" s="7"/>
    </row>
    <row r="10" spans="1:70" x14ac:dyDescent="0.2">
      <c r="A10" s="18">
        <v>1</v>
      </c>
      <c r="B10" s="18"/>
      <c r="C10" s="19" t="s">
        <v>6</v>
      </c>
      <c r="D10" s="19"/>
      <c r="E10" s="2"/>
      <c r="F10" s="86"/>
      <c r="G10" s="84"/>
      <c r="H10" s="2"/>
      <c r="I10" s="184"/>
      <c r="J10" s="59"/>
      <c r="L10" s="7"/>
      <c r="N10" s="7"/>
      <c r="O10" s="7"/>
      <c r="P10" s="7"/>
      <c r="R10" s="7"/>
      <c r="S10" s="7"/>
      <c r="U10" s="7"/>
      <c r="V10" s="7"/>
    </row>
    <row r="11" spans="1:70" x14ac:dyDescent="0.2">
      <c r="A11" s="18">
        <v>2</v>
      </c>
      <c r="B11" s="18"/>
      <c r="C11" s="19" t="s">
        <v>7</v>
      </c>
      <c r="D11" s="19"/>
      <c r="E11" s="2"/>
      <c r="F11" s="86">
        <v>0</v>
      </c>
      <c r="G11" s="84"/>
      <c r="H11" s="2"/>
      <c r="I11" s="185"/>
      <c r="J11" s="59"/>
      <c r="L11" s="7"/>
      <c r="N11" s="7"/>
      <c r="O11" s="7"/>
      <c r="P11" s="7"/>
      <c r="R11" s="7"/>
      <c r="S11" s="7"/>
      <c r="U11" s="7"/>
      <c r="V11" s="7"/>
    </row>
    <row r="12" spans="1:70" x14ac:dyDescent="0.2">
      <c r="A12" s="18">
        <v>3</v>
      </c>
      <c r="B12" s="18"/>
      <c r="C12" s="19" t="s">
        <v>8</v>
      </c>
      <c r="D12" s="19"/>
      <c r="E12" s="2"/>
      <c r="F12" s="86">
        <v>0</v>
      </c>
      <c r="G12" s="84"/>
      <c r="H12" s="2"/>
      <c r="I12" s="185"/>
      <c r="J12" s="59"/>
      <c r="L12" s="7"/>
      <c r="N12" s="7"/>
      <c r="O12" s="7"/>
      <c r="P12" s="7"/>
      <c r="R12" s="7"/>
      <c r="S12" s="7"/>
      <c r="U12" s="7"/>
      <c r="V12" s="7"/>
    </row>
    <row r="13" spans="1:70" x14ac:dyDescent="0.2">
      <c r="A13" s="18">
        <v>4</v>
      </c>
      <c r="B13" s="18"/>
      <c r="C13" s="19" t="s">
        <v>10</v>
      </c>
      <c r="D13" s="19"/>
      <c r="E13" s="2"/>
      <c r="F13" s="86">
        <v>294315</v>
      </c>
      <c r="G13" s="84"/>
      <c r="H13" s="2"/>
      <c r="I13" s="182" t="s">
        <v>476</v>
      </c>
      <c r="J13" s="59"/>
      <c r="L13" s="7"/>
      <c r="N13" s="7"/>
      <c r="O13" s="7"/>
      <c r="P13" s="7"/>
      <c r="R13" s="7"/>
      <c r="S13" s="7"/>
      <c r="U13" s="7"/>
      <c r="V13" s="7"/>
    </row>
    <row r="14" spans="1:70" x14ac:dyDescent="0.2">
      <c r="A14" s="18">
        <v>5</v>
      </c>
      <c r="B14" s="18"/>
      <c r="C14" s="19" t="s">
        <v>11</v>
      </c>
      <c r="D14" s="19"/>
      <c r="E14" s="2"/>
      <c r="F14" s="86"/>
      <c r="G14" s="84"/>
      <c r="H14" s="2"/>
      <c r="I14" s="184"/>
      <c r="J14" s="59"/>
      <c r="L14" s="7"/>
      <c r="N14" s="7"/>
      <c r="O14" s="7"/>
      <c r="P14" s="7"/>
      <c r="R14" s="7"/>
      <c r="S14" s="7"/>
      <c r="U14" s="7"/>
      <c r="V14" s="7"/>
    </row>
    <row r="15" spans="1:70" x14ac:dyDescent="0.2">
      <c r="A15" s="18">
        <v>6</v>
      </c>
      <c r="B15" s="18"/>
      <c r="C15" s="19" t="s">
        <v>13</v>
      </c>
      <c r="D15" s="19"/>
      <c r="E15" s="2"/>
      <c r="F15" s="86"/>
      <c r="G15" s="84"/>
      <c r="H15" s="2"/>
      <c r="I15" s="185"/>
      <c r="J15" s="59"/>
      <c r="L15" s="7"/>
      <c r="N15" s="7"/>
      <c r="O15" s="7"/>
      <c r="P15" s="7"/>
      <c r="R15" s="7"/>
      <c r="S15" s="7"/>
      <c r="U15" s="7"/>
      <c r="V15" s="7"/>
    </row>
    <row r="16" spans="1:70" x14ac:dyDescent="0.2">
      <c r="A16" s="18">
        <v>7</v>
      </c>
      <c r="C16" s="18" t="s">
        <v>15</v>
      </c>
      <c r="D16" s="19"/>
      <c r="E16" s="2"/>
      <c r="F16" s="86">
        <v>0</v>
      </c>
      <c r="G16" s="84"/>
      <c r="H16" s="2"/>
      <c r="I16" s="185"/>
      <c r="J16" s="59"/>
      <c r="L16" s="7"/>
      <c r="N16" s="7"/>
      <c r="O16" s="7"/>
      <c r="P16" s="7"/>
      <c r="R16" s="7"/>
      <c r="S16" s="7"/>
      <c r="U16" s="7"/>
      <c r="V16" s="7"/>
    </row>
    <row r="17" spans="1:22" x14ac:dyDescent="0.2">
      <c r="A17" s="18">
        <v>8</v>
      </c>
      <c r="B17" s="18"/>
      <c r="C17" s="19" t="s">
        <v>17</v>
      </c>
      <c r="D17" s="19"/>
      <c r="E17" s="2"/>
      <c r="F17" s="86">
        <v>0</v>
      </c>
      <c r="G17" s="84"/>
      <c r="H17" s="2"/>
      <c r="I17" s="182"/>
      <c r="J17" s="59"/>
      <c r="L17" s="7"/>
      <c r="N17" s="7"/>
      <c r="O17" s="7"/>
      <c r="P17" s="7"/>
      <c r="R17" s="7"/>
      <c r="S17" s="7"/>
      <c r="U17" s="7"/>
      <c r="V17" s="7"/>
    </row>
    <row r="18" spans="1:22" ht="12.75" x14ac:dyDescent="0.2">
      <c r="A18" s="18">
        <v>9</v>
      </c>
      <c r="B18" s="18"/>
      <c r="C18" s="19" t="s">
        <v>20</v>
      </c>
      <c r="D18" s="19"/>
      <c r="E18" s="2"/>
      <c r="F18" s="86"/>
      <c r="G18" s="84"/>
      <c r="H18" s="2"/>
      <c r="I18" s="292"/>
      <c r="J18" s="59"/>
      <c r="L18" s="7"/>
      <c r="N18" s="7"/>
      <c r="O18" s="7"/>
      <c r="P18" s="7"/>
      <c r="R18" s="7"/>
      <c r="S18" s="7"/>
      <c r="U18" s="7"/>
      <c r="V18" s="7"/>
    </row>
    <row r="19" spans="1:22" x14ac:dyDescent="0.2">
      <c r="A19" s="18">
        <v>10</v>
      </c>
      <c r="B19" s="18"/>
      <c r="C19" s="19" t="s">
        <v>23</v>
      </c>
      <c r="D19" s="19"/>
      <c r="E19" s="2"/>
      <c r="F19" s="86">
        <v>0</v>
      </c>
      <c r="G19" s="84"/>
      <c r="H19" s="2"/>
      <c r="I19" s="185"/>
      <c r="J19" s="59"/>
      <c r="L19" s="7"/>
      <c r="N19" s="7"/>
      <c r="O19" s="7"/>
      <c r="P19" s="7"/>
      <c r="R19" s="7"/>
      <c r="S19" s="7"/>
      <c r="U19" s="7"/>
      <c r="V19" s="7"/>
    </row>
    <row r="20" spans="1:22" x14ac:dyDescent="0.2">
      <c r="A20" s="18">
        <v>11</v>
      </c>
      <c r="B20" s="18"/>
      <c r="C20" s="19" t="s">
        <v>25</v>
      </c>
      <c r="D20" s="19"/>
      <c r="E20" s="2"/>
      <c r="F20" s="86"/>
      <c r="G20" s="84"/>
      <c r="H20" s="2"/>
      <c r="I20" s="184"/>
      <c r="J20" s="59"/>
      <c r="L20" s="7"/>
      <c r="N20" s="7"/>
      <c r="O20" s="7"/>
      <c r="P20" s="7"/>
      <c r="R20" s="7"/>
      <c r="S20" s="7"/>
      <c r="U20" s="7"/>
      <c r="V20" s="7"/>
    </row>
    <row r="21" spans="1:22" x14ac:dyDescent="0.2">
      <c r="A21" s="18">
        <v>12</v>
      </c>
      <c r="B21" s="18"/>
      <c r="C21" s="19" t="s">
        <v>27</v>
      </c>
      <c r="D21" s="24"/>
      <c r="E21" s="2"/>
      <c r="F21" s="86"/>
      <c r="G21" s="84"/>
      <c r="H21" s="2"/>
      <c r="I21" s="185"/>
      <c r="J21" s="59"/>
      <c r="L21" s="7"/>
      <c r="N21" s="7"/>
      <c r="O21" s="7"/>
      <c r="P21" s="7"/>
      <c r="R21" s="7"/>
      <c r="S21" s="7"/>
      <c r="U21" s="7"/>
      <c r="V21" s="7"/>
    </row>
    <row r="22" spans="1:22" x14ac:dyDescent="0.2">
      <c r="A22" s="18">
        <v>13</v>
      </c>
      <c r="B22" s="18"/>
      <c r="C22" s="19" t="s">
        <v>27</v>
      </c>
      <c r="D22" s="24"/>
      <c r="E22" s="2"/>
      <c r="F22" s="86"/>
      <c r="G22" s="84"/>
      <c r="H22" s="2"/>
      <c r="I22" s="185"/>
      <c r="J22" s="59"/>
      <c r="L22" s="7"/>
      <c r="N22" s="7"/>
      <c r="O22" s="7"/>
      <c r="P22" s="7"/>
      <c r="R22" s="7"/>
      <c r="S22" s="7"/>
      <c r="U22" s="7"/>
      <c r="V22" s="7"/>
    </row>
    <row r="23" spans="1:22" x14ac:dyDescent="0.2">
      <c r="A23" s="18">
        <v>12</v>
      </c>
      <c r="B23" s="18"/>
      <c r="C23" s="19" t="s">
        <v>27</v>
      </c>
      <c r="D23" s="24"/>
      <c r="E23" s="2"/>
      <c r="F23" s="86"/>
      <c r="G23" s="84"/>
      <c r="H23" s="2"/>
      <c r="I23" s="184"/>
      <c r="J23" s="59"/>
      <c r="L23" s="7"/>
      <c r="N23" s="7"/>
      <c r="O23" s="7"/>
      <c r="P23" s="7"/>
      <c r="R23" s="7"/>
      <c r="S23" s="7"/>
      <c r="U23" s="7"/>
      <c r="V23" s="7"/>
    </row>
    <row r="24" spans="1:22" x14ac:dyDescent="0.2">
      <c r="A24" s="18">
        <v>13</v>
      </c>
      <c r="B24" s="18"/>
      <c r="C24" s="19" t="s">
        <v>27</v>
      </c>
      <c r="D24" s="24"/>
      <c r="E24" s="2"/>
      <c r="F24" s="86"/>
      <c r="G24" s="84"/>
      <c r="H24" s="2"/>
      <c r="I24" s="185"/>
      <c r="J24" s="59"/>
      <c r="L24" s="7"/>
      <c r="N24" s="7"/>
      <c r="O24" s="7"/>
      <c r="P24" s="7"/>
      <c r="R24" s="7"/>
      <c r="S24" s="7"/>
      <c r="U24" s="7"/>
      <c r="V24" s="7"/>
    </row>
    <row r="25" spans="1:22" ht="5.0999999999999996" customHeight="1" x14ac:dyDescent="0.2">
      <c r="A25" s="18"/>
      <c r="B25" s="18"/>
      <c r="C25" s="19"/>
      <c r="D25" s="106"/>
      <c r="E25" s="37"/>
      <c r="F25" s="219"/>
      <c r="G25" s="220"/>
      <c r="H25" s="2"/>
      <c r="I25" s="185"/>
      <c r="J25" s="59"/>
      <c r="L25" s="7"/>
      <c r="N25" s="7"/>
      <c r="O25" s="7"/>
      <c r="P25" s="7"/>
      <c r="R25" s="7"/>
      <c r="S25" s="7"/>
      <c r="U25" s="7"/>
      <c r="V25" s="7"/>
    </row>
    <row r="26" spans="1:22" x14ac:dyDescent="0.2">
      <c r="A26" s="18">
        <v>14</v>
      </c>
      <c r="B26" s="18"/>
      <c r="C26" s="25" t="s">
        <v>29</v>
      </c>
      <c r="D26" s="25"/>
      <c r="E26" s="2"/>
      <c r="F26" s="240">
        <f>SUM(F9:F25)</f>
        <v>294315</v>
      </c>
      <c r="G26" s="84"/>
      <c r="H26" s="2"/>
      <c r="I26" s="188" t="s">
        <v>340</v>
      </c>
      <c r="J26" s="59"/>
      <c r="L26" s="7"/>
      <c r="N26" s="7"/>
      <c r="O26" s="7"/>
      <c r="P26" s="7"/>
      <c r="R26" s="7"/>
      <c r="S26" s="7"/>
      <c r="U26" s="7"/>
      <c r="V26" s="7"/>
    </row>
    <row r="27" spans="1:22" x14ac:dyDescent="0.2">
      <c r="A27" s="77"/>
      <c r="B27" s="29"/>
      <c r="C27" s="2"/>
      <c r="D27" s="2"/>
      <c r="E27" s="2"/>
      <c r="F27" s="231"/>
      <c r="G27" s="2"/>
      <c r="H27" s="2"/>
      <c r="I27" s="248"/>
      <c r="J27" s="59"/>
      <c r="L27" s="7"/>
      <c r="N27" s="7"/>
      <c r="O27" s="7"/>
      <c r="P27" s="7"/>
      <c r="R27" s="7"/>
      <c r="S27" s="7"/>
      <c r="U27" s="7"/>
      <c r="V27" s="7"/>
    </row>
    <row r="28" spans="1:22" x14ac:dyDescent="0.2">
      <c r="A28" s="78">
        <v>100</v>
      </c>
      <c r="B28" s="33"/>
      <c r="C28" s="79" t="s">
        <v>32</v>
      </c>
      <c r="D28" s="79"/>
      <c r="E28" s="2"/>
      <c r="I28" s="7"/>
      <c r="J28" s="81" t="s">
        <v>62</v>
      </c>
      <c r="L28" s="7"/>
      <c r="N28" s="7"/>
      <c r="O28" s="7"/>
      <c r="P28" s="7"/>
      <c r="R28" s="7"/>
      <c r="S28" s="7"/>
      <c r="U28" s="7"/>
      <c r="V28" s="7"/>
    </row>
    <row r="29" spans="1:22" ht="5.0999999999999996" customHeight="1" x14ac:dyDescent="0.2">
      <c r="A29" s="7"/>
      <c r="C29" s="7"/>
      <c r="H29" s="2"/>
      <c r="I29" s="7"/>
      <c r="J29" s="59" t="s">
        <v>63</v>
      </c>
      <c r="L29" s="7"/>
      <c r="N29" s="7"/>
      <c r="O29" s="7"/>
      <c r="P29" s="7"/>
      <c r="R29" s="7"/>
      <c r="S29" s="7"/>
      <c r="U29" s="7"/>
      <c r="V29" s="7"/>
    </row>
    <row r="30" spans="1:22" ht="12" customHeight="1" outlineLevel="1" x14ac:dyDescent="0.2">
      <c r="A30" s="85">
        <v>111</v>
      </c>
      <c r="B30" s="33"/>
      <c r="C30" s="18" t="s">
        <v>64</v>
      </c>
      <c r="D30" s="79"/>
      <c r="E30" s="2"/>
      <c r="F30" s="86">
        <v>1500</v>
      </c>
      <c r="G30" s="84"/>
      <c r="H30" s="2"/>
      <c r="I30" s="184" t="s">
        <v>349</v>
      </c>
      <c r="J30" s="59" t="s">
        <v>63</v>
      </c>
      <c r="L30" s="7"/>
      <c r="N30" s="7"/>
      <c r="O30" s="7"/>
      <c r="P30" s="7"/>
      <c r="R30" s="7"/>
      <c r="S30" s="7"/>
      <c r="U30" s="7"/>
      <c r="V30" s="7"/>
    </row>
    <row r="31" spans="1:22" ht="12" customHeight="1" outlineLevel="1" x14ac:dyDescent="0.2">
      <c r="A31" s="85">
        <v>112</v>
      </c>
      <c r="B31" s="33"/>
      <c r="C31" s="18" t="s">
        <v>65</v>
      </c>
      <c r="D31" s="41"/>
      <c r="E31" s="2"/>
      <c r="F31" s="86"/>
      <c r="G31" s="84"/>
      <c r="H31" s="2"/>
      <c r="I31" s="185"/>
      <c r="J31" s="59" t="s">
        <v>63</v>
      </c>
      <c r="L31" s="7"/>
      <c r="N31" s="7"/>
      <c r="O31" s="408"/>
      <c r="P31" s="7"/>
      <c r="R31" s="7"/>
      <c r="S31" s="7"/>
      <c r="U31" s="7"/>
      <c r="V31" s="7"/>
    </row>
    <row r="32" spans="1:22" outlineLevel="1" x14ac:dyDescent="0.2">
      <c r="A32" s="85">
        <v>113</v>
      </c>
      <c r="B32" s="33"/>
      <c r="C32" s="18" t="s">
        <v>67</v>
      </c>
      <c r="D32" s="41"/>
      <c r="E32" s="2"/>
      <c r="F32" s="86">
        <v>500</v>
      </c>
      <c r="G32" s="84"/>
      <c r="H32" s="2"/>
      <c r="I32" s="185" t="s">
        <v>350</v>
      </c>
      <c r="J32" s="59"/>
      <c r="L32" s="7"/>
      <c r="N32" s="7"/>
      <c r="O32" s="7"/>
      <c r="P32" s="7"/>
      <c r="R32" s="7"/>
      <c r="S32" s="7"/>
      <c r="U32" s="7"/>
      <c r="V32" s="7"/>
    </row>
    <row r="33" spans="1:22" ht="5.0999999999999996" customHeight="1" outlineLevel="1" x14ac:dyDescent="0.2">
      <c r="A33" s="85"/>
      <c r="B33" s="33"/>
      <c r="C33" s="18"/>
      <c r="D33" s="41"/>
      <c r="E33" s="2"/>
      <c r="F33" s="219"/>
      <c r="G33" s="220"/>
      <c r="H33" s="2"/>
      <c r="I33" s="185"/>
      <c r="J33" s="59"/>
      <c r="L33" s="7"/>
      <c r="N33" s="7"/>
      <c r="O33" s="7"/>
      <c r="P33" s="7"/>
      <c r="R33" s="7"/>
      <c r="S33" s="7"/>
      <c r="U33" s="7"/>
      <c r="V33" s="7"/>
    </row>
    <row r="34" spans="1:22" x14ac:dyDescent="0.2">
      <c r="A34" s="82">
        <v>110</v>
      </c>
      <c r="B34" s="33"/>
      <c r="C34" s="83" t="s">
        <v>271</v>
      </c>
      <c r="D34" s="79"/>
      <c r="E34" s="2"/>
      <c r="F34" s="240">
        <f>SUM(F29:F33)</f>
        <v>2000</v>
      </c>
      <c r="G34" s="84"/>
      <c r="H34" s="2"/>
      <c r="I34" s="184" t="s">
        <v>270</v>
      </c>
      <c r="J34" s="59" t="s">
        <v>70</v>
      </c>
      <c r="L34" s="7"/>
      <c r="N34" s="7"/>
      <c r="O34" s="408"/>
      <c r="P34" s="7"/>
      <c r="R34" s="7"/>
      <c r="S34" s="7"/>
      <c r="U34" s="7"/>
      <c r="V34" s="7"/>
    </row>
    <row r="35" spans="1:22" ht="5.0999999999999996" customHeight="1" x14ac:dyDescent="0.2">
      <c r="A35" s="82"/>
      <c r="B35" s="33"/>
      <c r="C35" s="83"/>
      <c r="D35" s="79"/>
      <c r="E35" s="2"/>
      <c r="F35" s="219"/>
      <c r="G35" s="220"/>
      <c r="H35" s="2"/>
      <c r="I35" s="184"/>
      <c r="J35" s="59"/>
      <c r="L35" s="7"/>
      <c r="N35" s="7"/>
      <c r="O35" s="7"/>
      <c r="P35" s="7"/>
      <c r="R35" s="7"/>
      <c r="S35" s="7"/>
      <c r="U35" s="7"/>
      <c r="V35" s="7"/>
    </row>
    <row r="36" spans="1:22" outlineLevel="1" x14ac:dyDescent="0.2">
      <c r="A36" s="85">
        <v>121</v>
      </c>
      <c r="B36" s="33"/>
      <c r="C36" s="18" t="s">
        <v>455</v>
      </c>
      <c r="D36" s="79"/>
      <c r="E36" s="2"/>
      <c r="F36" s="86"/>
      <c r="G36" s="89"/>
      <c r="H36" s="2"/>
      <c r="J36" s="59" t="s">
        <v>70</v>
      </c>
      <c r="L36" s="7"/>
      <c r="N36" s="7"/>
      <c r="O36" s="7"/>
      <c r="P36" s="7"/>
      <c r="R36" s="7"/>
      <c r="S36" s="7"/>
      <c r="U36" s="7"/>
      <c r="V36" s="7"/>
    </row>
    <row r="37" spans="1:22" outlineLevel="1" x14ac:dyDescent="0.2">
      <c r="A37" s="85">
        <v>122</v>
      </c>
      <c r="B37" s="33"/>
      <c r="C37" s="18" t="s">
        <v>72</v>
      </c>
      <c r="D37" s="79"/>
      <c r="E37" s="2"/>
      <c r="F37" s="86">
        <f>0.5*75000</f>
        <v>37500</v>
      </c>
      <c r="G37" s="84"/>
      <c r="H37" s="2"/>
      <c r="I37" s="399" t="s">
        <v>451</v>
      </c>
      <c r="J37" s="59" t="s">
        <v>70</v>
      </c>
      <c r="L37" s="7"/>
      <c r="N37" s="7"/>
      <c r="O37" s="408"/>
      <c r="P37" s="7"/>
      <c r="R37" s="7"/>
      <c r="S37" s="7"/>
      <c r="U37" s="7"/>
      <c r="V37" s="7"/>
    </row>
    <row r="38" spans="1:22" ht="5.0999999999999996" customHeight="1" outlineLevel="1" x14ac:dyDescent="0.2">
      <c r="A38" s="85"/>
      <c r="B38" s="33"/>
      <c r="C38" s="18"/>
      <c r="D38" s="79"/>
      <c r="E38" s="2"/>
      <c r="F38" s="219"/>
      <c r="G38" s="220"/>
      <c r="H38" s="2"/>
      <c r="I38" s="184"/>
      <c r="J38" s="59"/>
      <c r="L38" s="7"/>
      <c r="N38" s="7"/>
      <c r="O38" s="7"/>
      <c r="P38" s="7"/>
      <c r="R38" s="7"/>
      <c r="S38" s="7"/>
      <c r="U38" s="7"/>
      <c r="V38" s="7"/>
    </row>
    <row r="39" spans="1:22" x14ac:dyDescent="0.2">
      <c r="A39" s="82">
        <v>120</v>
      </c>
      <c r="B39" s="87"/>
      <c r="C39" s="83" t="s">
        <v>68</v>
      </c>
      <c r="D39" s="18"/>
      <c r="E39" s="2"/>
      <c r="F39" s="240">
        <f>SUM(F35:F38)</f>
        <v>37500</v>
      </c>
      <c r="G39" s="88">
        <f>G36</f>
        <v>0</v>
      </c>
      <c r="H39" s="2"/>
      <c r="I39" s="184" t="s">
        <v>69</v>
      </c>
      <c r="J39" s="59" t="s">
        <v>75</v>
      </c>
      <c r="L39" s="7"/>
      <c r="N39" s="7"/>
      <c r="O39" s="7"/>
      <c r="P39" s="7"/>
      <c r="R39" s="7"/>
      <c r="S39" s="7"/>
      <c r="U39" s="7"/>
      <c r="V39" s="7"/>
    </row>
    <row r="40" spans="1:22" ht="5.0999999999999996" customHeight="1" x14ac:dyDescent="0.2">
      <c r="A40" s="82"/>
      <c r="B40" s="87"/>
      <c r="C40" s="83"/>
      <c r="D40" s="18"/>
      <c r="E40" s="2"/>
      <c r="F40" s="219"/>
      <c r="G40" s="220"/>
      <c r="H40" s="2"/>
      <c r="I40" s="184"/>
      <c r="J40" s="59"/>
      <c r="L40" s="7"/>
      <c r="N40" s="7"/>
      <c r="O40" s="7"/>
      <c r="P40" s="7"/>
      <c r="R40" s="7"/>
      <c r="S40" s="7"/>
      <c r="U40" s="7"/>
      <c r="V40" s="7"/>
    </row>
    <row r="41" spans="1:22" outlineLevel="1" x14ac:dyDescent="0.2">
      <c r="A41" s="85">
        <v>131</v>
      </c>
      <c r="B41" s="33"/>
      <c r="C41" s="18" t="s">
        <v>283</v>
      </c>
      <c r="D41" s="79"/>
      <c r="E41" s="2"/>
      <c r="F41" s="86">
        <v>0</v>
      </c>
      <c r="G41" s="89"/>
      <c r="H41" s="2"/>
      <c r="I41" s="186"/>
      <c r="J41" s="59" t="s">
        <v>75</v>
      </c>
      <c r="L41" s="7"/>
      <c r="N41" s="7"/>
      <c r="O41" s="408"/>
      <c r="P41" s="7"/>
      <c r="R41" s="7"/>
      <c r="S41" s="7"/>
      <c r="U41" s="7"/>
      <c r="V41" s="7"/>
    </row>
    <row r="42" spans="1:22" outlineLevel="1" x14ac:dyDescent="0.2">
      <c r="A42" s="85">
        <v>132</v>
      </c>
      <c r="B42" s="33"/>
      <c r="C42" s="18" t="s">
        <v>72</v>
      </c>
      <c r="D42" s="79"/>
      <c r="E42" s="2"/>
      <c r="F42" s="86">
        <f>0.5*(0.5*57720)</f>
        <v>14430</v>
      </c>
      <c r="G42" s="84"/>
      <c r="H42" s="2"/>
      <c r="I42" s="400" t="s">
        <v>450</v>
      </c>
      <c r="J42" s="59" t="s">
        <v>75</v>
      </c>
      <c r="L42" s="7"/>
      <c r="N42" s="7"/>
      <c r="O42" s="408"/>
      <c r="P42" s="7"/>
      <c r="R42" s="7"/>
      <c r="S42" s="7"/>
      <c r="U42" s="7"/>
      <c r="V42" s="7"/>
    </row>
    <row r="43" spans="1:22" ht="5.0999999999999996" customHeight="1" outlineLevel="1" x14ac:dyDescent="0.2">
      <c r="A43" s="85"/>
      <c r="B43" s="33"/>
      <c r="C43" s="18"/>
      <c r="D43" s="79"/>
      <c r="E43" s="2"/>
      <c r="F43" s="219"/>
      <c r="G43" s="220"/>
      <c r="H43" s="2"/>
      <c r="I43" s="184"/>
      <c r="J43" s="59"/>
      <c r="L43" s="7"/>
      <c r="N43" s="7"/>
      <c r="O43" s="7"/>
      <c r="P43" s="7"/>
      <c r="R43" s="7"/>
      <c r="S43" s="7"/>
      <c r="U43" s="7"/>
      <c r="V43" s="7"/>
    </row>
    <row r="44" spans="1:22" x14ac:dyDescent="0.2">
      <c r="A44" s="82">
        <v>130</v>
      </c>
      <c r="B44" s="87"/>
      <c r="C44" s="83" t="s">
        <v>73</v>
      </c>
      <c r="D44" s="18"/>
      <c r="E44" s="2"/>
      <c r="F44" s="240">
        <f>SUM(F40:F43)</f>
        <v>14430</v>
      </c>
      <c r="G44" s="88">
        <f>G41</f>
        <v>0</v>
      </c>
      <c r="H44" s="2"/>
      <c r="I44" s="184" t="s">
        <v>74</v>
      </c>
      <c r="J44" s="59" t="s">
        <v>79</v>
      </c>
      <c r="L44" s="7"/>
      <c r="N44" s="7"/>
      <c r="O44" s="7"/>
      <c r="P44" s="7"/>
      <c r="R44" s="7"/>
      <c r="S44" s="7"/>
      <c r="U44" s="7"/>
      <c r="V44" s="7"/>
    </row>
    <row r="45" spans="1:22" ht="5.0999999999999996" customHeight="1" x14ac:dyDescent="0.2">
      <c r="A45" s="82"/>
      <c r="B45" s="87"/>
      <c r="C45" s="83"/>
      <c r="D45" s="18"/>
      <c r="E45" s="2"/>
      <c r="F45" s="219"/>
      <c r="G45" s="220"/>
      <c r="H45" s="2"/>
      <c r="I45" s="184"/>
      <c r="J45" s="59"/>
      <c r="L45" s="7"/>
      <c r="N45" s="7"/>
      <c r="O45" s="7"/>
      <c r="P45" s="7"/>
      <c r="R45" s="7"/>
      <c r="S45" s="7"/>
      <c r="U45" s="7"/>
      <c r="V45" s="7"/>
    </row>
    <row r="46" spans="1:22" outlineLevel="1" x14ac:dyDescent="0.2">
      <c r="A46" s="85">
        <v>141</v>
      </c>
      <c r="B46" s="33"/>
      <c r="C46" s="18" t="s">
        <v>284</v>
      </c>
      <c r="D46" s="79"/>
      <c r="E46" s="2"/>
      <c r="F46" s="86">
        <v>0</v>
      </c>
      <c r="G46" s="89"/>
      <c r="H46" s="2"/>
      <c r="I46" s="186"/>
      <c r="J46" s="59" t="s">
        <v>79</v>
      </c>
      <c r="L46" s="7"/>
      <c r="N46" s="7"/>
      <c r="O46" s="7"/>
      <c r="P46" s="7"/>
      <c r="R46" s="7"/>
      <c r="S46" s="7"/>
      <c r="U46" s="7"/>
      <c r="V46" s="7"/>
    </row>
    <row r="47" spans="1:22" outlineLevel="1" x14ac:dyDescent="0.2">
      <c r="A47" s="85">
        <v>142</v>
      </c>
      <c r="B47" s="33"/>
      <c r="C47" s="18" t="s">
        <v>72</v>
      </c>
      <c r="D47" s="79"/>
      <c r="E47" s="2"/>
      <c r="F47" s="86">
        <v>0</v>
      </c>
      <c r="G47" s="84"/>
      <c r="H47" s="2"/>
      <c r="I47" s="184"/>
      <c r="J47" s="59" t="s">
        <v>79</v>
      </c>
      <c r="L47" s="7"/>
      <c r="N47" s="7"/>
      <c r="O47" s="7"/>
      <c r="P47" s="7"/>
      <c r="R47" s="7"/>
      <c r="S47" s="7"/>
      <c r="U47" s="7"/>
      <c r="V47" s="7"/>
    </row>
    <row r="48" spans="1:22" ht="5.0999999999999996" customHeight="1" outlineLevel="1" x14ac:dyDescent="0.2">
      <c r="A48" s="85"/>
      <c r="B48" s="33"/>
      <c r="C48" s="18"/>
      <c r="D48" s="79"/>
      <c r="E48" s="2"/>
      <c r="F48" s="219"/>
      <c r="G48" s="220"/>
      <c r="H48" s="2"/>
      <c r="I48" s="184"/>
      <c r="J48" s="59"/>
      <c r="L48" s="7"/>
      <c r="N48" s="7"/>
      <c r="O48" s="7"/>
      <c r="P48" s="7"/>
      <c r="R48" s="7"/>
      <c r="S48" s="7"/>
      <c r="U48" s="7"/>
      <c r="V48" s="7"/>
    </row>
    <row r="49" spans="1:22" x14ac:dyDescent="0.2">
      <c r="A49" s="82">
        <v>140</v>
      </c>
      <c r="B49" s="33"/>
      <c r="C49" s="83" t="s">
        <v>77</v>
      </c>
      <c r="D49" s="41"/>
      <c r="E49" s="2"/>
      <c r="F49" s="240">
        <f>SUM(F45:F48)</f>
        <v>0</v>
      </c>
      <c r="G49" s="88">
        <f>G46</f>
        <v>0</v>
      </c>
      <c r="H49" s="2"/>
      <c r="I49" s="184" t="s">
        <v>78</v>
      </c>
      <c r="J49" s="59" t="s">
        <v>82</v>
      </c>
      <c r="L49" s="7"/>
      <c r="N49" s="7"/>
      <c r="O49" s="7"/>
      <c r="P49" s="7"/>
      <c r="R49" s="7"/>
      <c r="S49" s="7"/>
      <c r="U49" s="7"/>
      <c r="V49" s="7"/>
    </row>
    <row r="50" spans="1:22" ht="5.0999999999999996" customHeight="1" x14ac:dyDescent="0.2">
      <c r="A50" s="82"/>
      <c r="B50" s="33"/>
      <c r="C50" s="83"/>
      <c r="D50" s="41"/>
      <c r="E50" s="2"/>
      <c r="F50" s="219"/>
      <c r="G50" s="220"/>
      <c r="H50" s="2"/>
      <c r="I50" s="184"/>
      <c r="J50" s="59"/>
      <c r="L50" s="7"/>
      <c r="N50" s="7"/>
      <c r="O50" s="7"/>
      <c r="P50" s="7"/>
      <c r="R50" s="7"/>
      <c r="S50" s="7"/>
      <c r="U50" s="7"/>
      <c r="V50" s="7"/>
    </row>
    <row r="51" spans="1:22" outlineLevel="1" x14ac:dyDescent="0.2">
      <c r="A51" s="85">
        <v>151</v>
      </c>
      <c r="B51" s="33"/>
      <c r="C51" s="18" t="s">
        <v>285</v>
      </c>
      <c r="D51" s="79"/>
      <c r="E51" s="2"/>
      <c r="F51" s="86">
        <v>0</v>
      </c>
      <c r="G51" s="89"/>
      <c r="H51" s="2"/>
      <c r="I51" s="186"/>
      <c r="J51" s="59" t="s">
        <v>82</v>
      </c>
      <c r="L51" s="7"/>
      <c r="N51" s="7"/>
      <c r="O51" s="7"/>
      <c r="P51" s="7"/>
      <c r="R51" s="7"/>
      <c r="S51" s="7"/>
      <c r="U51" s="7"/>
      <c r="V51" s="7"/>
    </row>
    <row r="52" spans="1:22" outlineLevel="1" x14ac:dyDescent="0.2">
      <c r="A52" s="85">
        <v>152</v>
      </c>
      <c r="B52" s="33"/>
      <c r="C52" s="18" t="s">
        <v>72</v>
      </c>
      <c r="D52" s="79"/>
      <c r="E52" s="2"/>
      <c r="F52" s="86">
        <v>1000</v>
      </c>
      <c r="G52" s="84"/>
      <c r="H52" s="2"/>
      <c r="I52" s="184" t="s">
        <v>351</v>
      </c>
      <c r="J52" s="59" t="s">
        <v>82</v>
      </c>
      <c r="L52" s="7"/>
      <c r="N52" s="7"/>
      <c r="O52" s="7"/>
      <c r="P52" s="7"/>
      <c r="R52" s="7"/>
      <c r="S52" s="7"/>
      <c r="U52" s="7"/>
      <c r="V52" s="7"/>
    </row>
    <row r="53" spans="1:22" ht="5.0999999999999996" customHeight="1" outlineLevel="1" x14ac:dyDescent="0.2">
      <c r="A53" s="85"/>
      <c r="B53" s="33"/>
      <c r="C53" s="18"/>
      <c r="D53" s="79"/>
      <c r="E53" s="2"/>
      <c r="F53" s="219"/>
      <c r="G53" s="220"/>
      <c r="H53" s="2"/>
      <c r="I53" s="184"/>
      <c r="J53" s="59"/>
      <c r="L53" s="7"/>
      <c r="N53" s="7"/>
      <c r="O53" s="7"/>
      <c r="P53" s="7"/>
      <c r="R53" s="7"/>
      <c r="S53" s="7"/>
      <c r="U53" s="7"/>
      <c r="V53" s="7"/>
    </row>
    <row r="54" spans="1:22" x14ac:dyDescent="0.2">
      <c r="A54" s="82">
        <v>150</v>
      </c>
      <c r="B54" s="33"/>
      <c r="C54" s="83" t="s">
        <v>80</v>
      </c>
      <c r="D54" s="41"/>
      <c r="E54" s="2"/>
      <c r="F54" s="240">
        <f>SUM(F50:F53)</f>
        <v>1000</v>
      </c>
      <c r="G54" s="88">
        <f>G51</f>
        <v>0</v>
      </c>
      <c r="H54" s="2"/>
      <c r="I54" s="184" t="s">
        <v>81</v>
      </c>
      <c r="J54" s="59" t="s">
        <v>85</v>
      </c>
      <c r="L54" s="7"/>
      <c r="N54" s="7"/>
      <c r="O54" s="7"/>
      <c r="P54" s="7"/>
      <c r="R54" s="7"/>
      <c r="S54" s="7"/>
      <c r="U54" s="7"/>
      <c r="V54" s="7"/>
    </row>
    <row r="55" spans="1:22" ht="5.0999999999999996" customHeight="1" x14ac:dyDescent="0.2">
      <c r="A55" s="82"/>
      <c r="B55" s="33"/>
      <c r="C55" s="83"/>
      <c r="D55" s="41"/>
      <c r="E55" s="2"/>
      <c r="F55" s="219"/>
      <c r="G55" s="220"/>
      <c r="H55" s="2"/>
      <c r="I55" s="184"/>
      <c r="J55" s="59"/>
      <c r="L55" s="7"/>
      <c r="N55" s="7"/>
      <c r="O55" s="7"/>
      <c r="P55" s="7"/>
      <c r="R55" s="7"/>
      <c r="S55" s="7"/>
      <c r="U55" s="7"/>
      <c r="V55" s="7"/>
    </row>
    <row r="56" spans="1:22" outlineLevel="1" x14ac:dyDescent="0.2">
      <c r="A56" s="85">
        <v>161</v>
      </c>
      <c r="B56" s="33"/>
      <c r="C56" s="18" t="s">
        <v>286</v>
      </c>
      <c r="D56" s="79"/>
      <c r="E56" s="2"/>
      <c r="F56" s="86">
        <v>0</v>
      </c>
      <c r="G56" s="89"/>
      <c r="H56" s="2"/>
      <c r="I56" s="186"/>
      <c r="J56" s="59" t="s">
        <v>85</v>
      </c>
      <c r="L56" s="7"/>
      <c r="N56" s="7"/>
      <c r="O56" s="7"/>
      <c r="P56" s="7"/>
      <c r="R56" s="7"/>
      <c r="S56" s="7"/>
      <c r="U56" s="7"/>
      <c r="V56" s="7"/>
    </row>
    <row r="57" spans="1:22" outlineLevel="1" x14ac:dyDescent="0.2">
      <c r="A57" s="85">
        <v>162</v>
      </c>
      <c r="B57" s="33"/>
      <c r="C57" s="18" t="s">
        <v>72</v>
      </c>
      <c r="D57" s="79"/>
      <c r="E57" s="2"/>
      <c r="F57" s="86">
        <f>0.5*(0.5*43812)</f>
        <v>10953</v>
      </c>
      <c r="G57" s="84"/>
      <c r="H57" s="2"/>
      <c r="I57" s="400" t="s">
        <v>375</v>
      </c>
      <c r="J57" s="59" t="s">
        <v>85</v>
      </c>
      <c r="L57" s="7"/>
      <c r="N57" s="7"/>
      <c r="O57" s="7"/>
      <c r="P57" s="7"/>
      <c r="R57" s="7"/>
      <c r="S57" s="7"/>
      <c r="U57" s="7"/>
      <c r="V57" s="7"/>
    </row>
    <row r="58" spans="1:22" outlineLevel="1" x14ac:dyDescent="0.2">
      <c r="A58" s="85">
        <v>163</v>
      </c>
      <c r="B58" s="33"/>
      <c r="C58" s="18" t="s">
        <v>86</v>
      </c>
      <c r="D58" s="79"/>
      <c r="E58" s="2"/>
      <c r="F58" s="86">
        <v>200</v>
      </c>
      <c r="G58" s="84"/>
      <c r="H58" s="2"/>
      <c r="I58" s="184" t="s">
        <v>352</v>
      </c>
      <c r="J58" s="59" t="s">
        <v>87</v>
      </c>
      <c r="L58" s="7"/>
      <c r="N58" s="7"/>
      <c r="O58" s="7"/>
      <c r="P58" s="7"/>
      <c r="R58" s="7"/>
      <c r="S58" s="7"/>
      <c r="U58" s="7"/>
      <c r="V58" s="7"/>
    </row>
    <row r="59" spans="1:22" outlineLevel="1" x14ac:dyDescent="0.2">
      <c r="A59" s="85">
        <v>164</v>
      </c>
      <c r="B59" s="33"/>
      <c r="C59" s="41" t="s">
        <v>88</v>
      </c>
      <c r="D59" s="41"/>
      <c r="E59" s="2"/>
      <c r="F59" s="86">
        <v>0</v>
      </c>
      <c r="G59" s="84"/>
      <c r="H59" s="2"/>
      <c r="I59" s="184"/>
      <c r="J59" s="59" t="s">
        <v>85</v>
      </c>
      <c r="L59" s="7"/>
      <c r="N59" s="7"/>
      <c r="O59" s="7"/>
      <c r="P59" s="7"/>
      <c r="R59" s="7"/>
      <c r="S59" s="7"/>
      <c r="U59" s="7"/>
      <c r="V59" s="7"/>
    </row>
    <row r="60" spans="1:22" ht="5.0999999999999996" customHeight="1" outlineLevel="1" x14ac:dyDescent="0.2">
      <c r="A60" s="85"/>
      <c r="B60" s="33"/>
      <c r="C60" s="41"/>
      <c r="D60" s="41"/>
      <c r="E60" s="2"/>
      <c r="F60" s="219"/>
      <c r="G60" s="220"/>
      <c r="H60" s="2"/>
      <c r="I60" s="184"/>
      <c r="J60" s="59"/>
      <c r="L60" s="7"/>
      <c r="N60" s="7"/>
      <c r="O60" s="7"/>
      <c r="P60" s="7"/>
      <c r="R60" s="7"/>
      <c r="S60" s="7"/>
      <c r="U60" s="7"/>
      <c r="V60" s="7"/>
    </row>
    <row r="61" spans="1:22" ht="24" x14ac:dyDescent="0.2">
      <c r="A61" s="82">
        <v>160</v>
      </c>
      <c r="B61" s="33"/>
      <c r="C61" s="83" t="s">
        <v>83</v>
      </c>
      <c r="D61" s="41"/>
      <c r="E61" s="2"/>
      <c r="F61" s="240">
        <f>SUM(F55:F60)</f>
        <v>11153</v>
      </c>
      <c r="G61" s="88">
        <f>G56</f>
        <v>0</v>
      </c>
      <c r="H61" s="2"/>
      <c r="I61" s="184" t="s">
        <v>84</v>
      </c>
      <c r="J61" s="59" t="s">
        <v>87</v>
      </c>
      <c r="L61" s="7"/>
      <c r="N61" s="7"/>
      <c r="O61" s="7"/>
      <c r="P61" s="7"/>
      <c r="R61" s="7"/>
      <c r="S61" s="7"/>
      <c r="U61" s="7"/>
      <c r="V61" s="7"/>
    </row>
    <row r="62" spans="1:22" x14ac:dyDescent="0.2">
      <c r="A62" s="82"/>
      <c r="B62" s="33"/>
      <c r="C62" s="83"/>
      <c r="D62" s="41"/>
      <c r="E62" s="2"/>
      <c r="F62" s="219"/>
      <c r="G62" s="220"/>
      <c r="H62" s="2"/>
      <c r="I62" s="184"/>
      <c r="J62" s="59"/>
      <c r="L62" s="7"/>
      <c r="N62" s="7"/>
      <c r="O62" s="7"/>
      <c r="P62" s="7"/>
      <c r="R62" s="7"/>
      <c r="S62" s="7"/>
      <c r="U62" s="7"/>
      <c r="V62" s="7"/>
    </row>
    <row r="63" spans="1:22" ht="5.0999999999999996" customHeight="1" x14ac:dyDescent="0.2">
      <c r="A63" s="82"/>
      <c r="B63" s="33"/>
      <c r="C63" s="83"/>
      <c r="D63" s="41"/>
      <c r="E63" s="2"/>
      <c r="F63" s="219"/>
      <c r="G63" s="220"/>
      <c r="H63" s="2"/>
      <c r="I63" s="184"/>
      <c r="J63" s="59"/>
      <c r="L63" s="7"/>
      <c r="N63" s="7"/>
      <c r="O63" s="7"/>
      <c r="P63" s="7"/>
      <c r="R63" s="7"/>
      <c r="S63" s="7"/>
      <c r="U63" s="7"/>
      <c r="V63" s="7"/>
    </row>
    <row r="64" spans="1:22" outlineLevel="1" x14ac:dyDescent="0.2">
      <c r="A64" s="85">
        <v>171</v>
      </c>
      <c r="B64" s="33"/>
      <c r="C64" s="18" t="s">
        <v>71</v>
      </c>
      <c r="D64" s="79"/>
      <c r="E64" s="2"/>
      <c r="F64" s="86">
        <v>0</v>
      </c>
      <c r="G64" s="89"/>
      <c r="H64" s="2"/>
      <c r="I64" s="186"/>
      <c r="J64" s="59" t="s">
        <v>87</v>
      </c>
      <c r="L64" s="7"/>
      <c r="N64" s="7"/>
      <c r="O64" s="7"/>
      <c r="P64" s="7"/>
      <c r="R64" s="7"/>
      <c r="S64" s="7"/>
      <c r="U64" s="7"/>
      <c r="V64" s="7"/>
    </row>
    <row r="65" spans="1:22" outlineLevel="1" x14ac:dyDescent="0.2">
      <c r="A65" s="85">
        <v>172</v>
      </c>
      <c r="B65" s="33"/>
      <c r="C65" s="18" t="s">
        <v>72</v>
      </c>
      <c r="D65" s="79"/>
      <c r="E65" s="2"/>
      <c r="F65" s="86">
        <v>5000</v>
      </c>
      <c r="G65" s="84"/>
      <c r="H65" s="2"/>
      <c r="I65" s="184" t="s">
        <v>353</v>
      </c>
      <c r="J65" s="59" t="s">
        <v>87</v>
      </c>
      <c r="L65" s="7"/>
      <c r="N65" s="7"/>
      <c r="O65" s="7"/>
      <c r="P65" s="7"/>
      <c r="R65" s="7"/>
      <c r="S65" s="7"/>
      <c r="U65" s="7"/>
      <c r="V65" s="7"/>
    </row>
    <row r="66" spans="1:22" outlineLevel="1" x14ac:dyDescent="0.2">
      <c r="A66" s="85">
        <v>173</v>
      </c>
      <c r="B66" s="33"/>
      <c r="C66" s="18" t="s">
        <v>92</v>
      </c>
      <c r="D66" s="41"/>
      <c r="E66" s="2"/>
      <c r="F66" s="86">
        <v>1000</v>
      </c>
      <c r="G66" s="84"/>
      <c r="H66" s="2"/>
      <c r="I66" s="185" t="s">
        <v>354</v>
      </c>
      <c r="J66" s="59" t="s">
        <v>94</v>
      </c>
      <c r="L66" s="7"/>
      <c r="N66" s="7"/>
      <c r="O66" s="7"/>
      <c r="P66" s="7"/>
      <c r="R66" s="7"/>
      <c r="S66" s="7"/>
      <c r="U66" s="7"/>
      <c r="V66" s="7"/>
    </row>
    <row r="67" spans="1:22" ht="5.0999999999999996" customHeight="1" outlineLevel="1" x14ac:dyDescent="0.2">
      <c r="A67" s="85"/>
      <c r="B67" s="33"/>
      <c r="C67" s="18"/>
      <c r="D67" s="41"/>
      <c r="E67" s="2"/>
      <c r="F67" s="219"/>
      <c r="G67" s="220"/>
      <c r="H67" s="2"/>
      <c r="I67" s="185"/>
      <c r="J67" s="59"/>
      <c r="L67" s="7"/>
      <c r="N67" s="7"/>
      <c r="O67" s="7"/>
      <c r="P67" s="7"/>
      <c r="R67" s="7"/>
      <c r="S67" s="7"/>
      <c r="U67" s="7"/>
      <c r="V67" s="7"/>
    </row>
    <row r="68" spans="1:22" x14ac:dyDescent="0.2">
      <c r="A68" s="82">
        <v>170</v>
      </c>
      <c r="B68" s="90"/>
      <c r="C68" s="83" t="s">
        <v>90</v>
      </c>
      <c r="D68" s="91"/>
      <c r="E68" s="2"/>
      <c r="F68" s="240">
        <f>SUM(F63:F67)</f>
        <v>6000</v>
      </c>
      <c r="G68" s="88">
        <f>G64</f>
        <v>0</v>
      </c>
      <c r="H68" s="2"/>
      <c r="I68" s="184" t="s">
        <v>91</v>
      </c>
      <c r="J68" s="59" t="s">
        <v>87</v>
      </c>
      <c r="L68" s="7"/>
      <c r="N68" s="7"/>
      <c r="O68" s="7"/>
      <c r="P68" s="7"/>
      <c r="R68" s="7"/>
      <c r="S68" s="7"/>
      <c r="U68" s="7"/>
      <c r="V68" s="7"/>
    </row>
    <row r="69" spans="1:22" x14ac:dyDescent="0.2">
      <c r="A69" s="82"/>
      <c r="B69" s="90"/>
      <c r="C69" s="83"/>
      <c r="D69" s="91"/>
      <c r="E69" s="2"/>
      <c r="F69" s="219"/>
      <c r="G69" s="220"/>
      <c r="H69" s="2"/>
      <c r="I69" s="184"/>
      <c r="J69" s="59"/>
      <c r="L69" s="7"/>
      <c r="N69" s="7"/>
      <c r="O69" s="7"/>
      <c r="P69" s="7"/>
      <c r="R69" s="7"/>
      <c r="S69" s="7"/>
      <c r="U69" s="7"/>
      <c r="V69" s="7"/>
    </row>
    <row r="70" spans="1:22" ht="5.0999999999999996" customHeight="1" x14ac:dyDescent="0.2">
      <c r="A70" s="82"/>
      <c r="B70" s="90"/>
      <c r="C70" s="83"/>
      <c r="D70" s="91"/>
      <c r="E70" s="2"/>
      <c r="F70" s="219"/>
      <c r="G70" s="220"/>
      <c r="H70" s="2"/>
      <c r="I70" s="184"/>
      <c r="J70" s="59"/>
      <c r="L70" s="7"/>
      <c r="N70" s="7"/>
      <c r="O70" s="7"/>
      <c r="P70" s="7"/>
      <c r="R70" s="7"/>
      <c r="S70" s="7"/>
      <c r="U70" s="7"/>
      <c r="V70" s="7"/>
    </row>
    <row r="71" spans="1:22" outlineLevel="1" x14ac:dyDescent="0.2">
      <c r="A71" s="85">
        <v>181</v>
      </c>
      <c r="B71" s="33"/>
      <c r="C71" s="18" t="s">
        <v>357</v>
      </c>
      <c r="D71" s="79"/>
      <c r="E71" s="2"/>
      <c r="F71" s="86"/>
      <c r="G71" s="89"/>
      <c r="H71" s="2"/>
      <c r="J71" s="59" t="s">
        <v>87</v>
      </c>
      <c r="L71" s="7"/>
      <c r="N71" s="7"/>
      <c r="O71" s="7"/>
      <c r="P71" s="7"/>
      <c r="R71" s="7"/>
      <c r="S71" s="7"/>
      <c r="U71" s="7"/>
      <c r="V71" s="7"/>
    </row>
    <row r="72" spans="1:22" outlineLevel="1" x14ac:dyDescent="0.2">
      <c r="A72" s="92">
        <v>182</v>
      </c>
      <c r="B72" s="93"/>
      <c r="C72" s="94" t="s">
        <v>98</v>
      </c>
      <c r="D72" s="94"/>
      <c r="E72" s="2"/>
      <c r="F72" s="95">
        <v>500</v>
      </c>
      <c r="G72" s="96"/>
      <c r="H72" s="2"/>
      <c r="I72" s="188" t="s">
        <v>358</v>
      </c>
      <c r="J72" s="59" t="s">
        <v>94</v>
      </c>
      <c r="L72" s="7"/>
      <c r="N72" s="7"/>
      <c r="O72" s="7"/>
      <c r="P72" s="7"/>
      <c r="R72" s="7"/>
      <c r="S72" s="7"/>
      <c r="U72" s="7"/>
      <c r="V72" s="7"/>
    </row>
    <row r="73" spans="1:22" outlineLevel="1" x14ac:dyDescent="0.2">
      <c r="A73" s="85">
        <v>183</v>
      </c>
      <c r="B73" s="33"/>
      <c r="C73" s="18" t="s">
        <v>65</v>
      </c>
      <c r="D73" s="41"/>
      <c r="E73" s="2"/>
      <c r="F73" s="86">
        <v>0</v>
      </c>
      <c r="G73" s="84"/>
      <c r="H73" s="2"/>
      <c r="I73" s="185"/>
      <c r="J73" s="59" t="s">
        <v>87</v>
      </c>
      <c r="L73" s="7"/>
      <c r="N73" s="7"/>
      <c r="O73" s="7"/>
      <c r="P73" s="7"/>
      <c r="R73" s="7"/>
      <c r="S73" s="7"/>
      <c r="U73" s="7"/>
      <c r="V73" s="7"/>
    </row>
    <row r="74" spans="1:22" ht="12" customHeight="1" outlineLevel="1" x14ac:dyDescent="0.2">
      <c r="A74" s="85">
        <v>184</v>
      </c>
      <c r="B74" s="33"/>
      <c r="C74" s="18" t="s">
        <v>86</v>
      </c>
      <c r="D74" s="41"/>
      <c r="E74" s="2"/>
      <c r="F74" s="86">
        <v>250</v>
      </c>
      <c r="G74" s="84"/>
      <c r="H74" s="2"/>
      <c r="I74" s="185" t="s">
        <v>360</v>
      </c>
      <c r="J74" s="59"/>
      <c r="L74" s="7"/>
      <c r="N74" s="7"/>
      <c r="O74" s="7"/>
      <c r="P74" s="7"/>
      <c r="R74" s="7"/>
      <c r="S74" s="7"/>
      <c r="U74" s="7"/>
      <c r="V74" s="7"/>
    </row>
    <row r="75" spans="1:22" outlineLevel="1" x14ac:dyDescent="0.2">
      <c r="A75" s="85">
        <v>185</v>
      </c>
      <c r="C75" s="7" t="s">
        <v>100</v>
      </c>
      <c r="D75" s="33" t="s">
        <v>101</v>
      </c>
      <c r="E75" s="2"/>
      <c r="F75" s="86">
        <v>1950</v>
      </c>
      <c r="G75" s="84"/>
      <c r="H75" s="2"/>
      <c r="I75" s="189" t="s">
        <v>379</v>
      </c>
      <c r="J75" s="59" t="s">
        <v>87</v>
      </c>
      <c r="L75" s="7"/>
      <c r="N75" s="7"/>
      <c r="O75" s="7"/>
      <c r="P75" s="7"/>
      <c r="R75" s="7"/>
      <c r="S75" s="7"/>
      <c r="U75" s="7"/>
      <c r="V75" s="7"/>
    </row>
    <row r="76" spans="1:22" outlineLevel="1" x14ac:dyDescent="0.2">
      <c r="A76" s="85">
        <v>186</v>
      </c>
      <c r="C76" s="231" t="s">
        <v>100</v>
      </c>
      <c r="D76" s="33" t="s">
        <v>376</v>
      </c>
      <c r="E76" s="2"/>
      <c r="F76" s="86">
        <f>0.5*(0.5*57720)</f>
        <v>14430</v>
      </c>
      <c r="G76" s="84"/>
      <c r="H76" s="2"/>
      <c r="I76" s="400" t="s">
        <v>355</v>
      </c>
      <c r="J76" s="59"/>
      <c r="L76" s="7"/>
      <c r="N76" s="7"/>
      <c r="O76" s="7"/>
      <c r="P76" s="7"/>
      <c r="R76" s="7"/>
      <c r="S76" s="7"/>
      <c r="U76" s="7"/>
      <c r="V76" s="7"/>
    </row>
    <row r="77" spans="1:22" outlineLevel="1" x14ac:dyDescent="0.2">
      <c r="A77" s="85">
        <v>187</v>
      </c>
      <c r="C77" s="231" t="s">
        <v>100</v>
      </c>
      <c r="D77" s="33"/>
      <c r="E77" s="2"/>
      <c r="F77" s="86"/>
      <c r="G77" s="84"/>
      <c r="H77" s="2"/>
      <c r="I77" s="189"/>
      <c r="J77" s="59"/>
      <c r="L77" s="7"/>
      <c r="N77" s="7"/>
      <c r="O77" s="7"/>
      <c r="P77" s="7"/>
      <c r="R77" s="7"/>
      <c r="S77" s="7"/>
      <c r="U77" s="7"/>
      <c r="V77" s="7"/>
    </row>
    <row r="78" spans="1:22" ht="5.0999999999999996" customHeight="1" outlineLevel="1" x14ac:dyDescent="0.2">
      <c r="A78" s="85"/>
      <c r="C78" s="7"/>
      <c r="D78" s="33"/>
      <c r="E78" s="2"/>
      <c r="F78" s="219"/>
      <c r="G78" s="220"/>
      <c r="H78" s="2"/>
      <c r="I78" s="189"/>
      <c r="J78" s="59"/>
      <c r="L78" s="7"/>
      <c r="N78" s="7"/>
      <c r="O78" s="7"/>
      <c r="P78" s="7"/>
      <c r="R78" s="7"/>
      <c r="S78" s="7"/>
      <c r="U78" s="7"/>
      <c r="V78" s="7"/>
    </row>
    <row r="79" spans="1:22" s="37" customFormat="1" x14ac:dyDescent="0.2">
      <c r="A79" s="82">
        <v>180</v>
      </c>
      <c r="B79" s="90"/>
      <c r="C79" s="83" t="s">
        <v>95</v>
      </c>
      <c r="D79" s="91"/>
      <c r="E79" s="2"/>
      <c r="F79" s="240">
        <f>SUM(F70:F78)</f>
        <v>17130</v>
      </c>
      <c r="G79" s="88">
        <f>G71</f>
        <v>0</v>
      </c>
      <c r="I79" s="184" t="s">
        <v>91</v>
      </c>
      <c r="J79" s="71"/>
    </row>
    <row r="80" spans="1:22" s="37" customFormat="1" ht="5.0999999999999996" customHeight="1" x14ac:dyDescent="0.2">
      <c r="A80" s="222"/>
      <c r="B80" s="223"/>
      <c r="C80" s="224"/>
      <c r="D80" s="225"/>
      <c r="E80" s="2"/>
      <c r="F80" s="219"/>
      <c r="G80" s="220"/>
      <c r="I80" s="226"/>
      <c r="J80" s="71"/>
    </row>
    <row r="81" spans="1:22" s="37" customFormat="1" ht="12" customHeight="1" x14ac:dyDescent="0.2">
      <c r="A81" s="222"/>
      <c r="B81" s="223"/>
      <c r="C81" s="224" t="s">
        <v>279</v>
      </c>
      <c r="D81" s="225"/>
      <c r="E81" s="2"/>
      <c r="F81" s="240">
        <f>F34+F39+F44+F49+F54+F61+F68+F79</f>
        <v>89213</v>
      </c>
      <c r="G81" s="80">
        <f>G34+G39+G44+G49+G54+G61+G68+G79</f>
        <v>0</v>
      </c>
      <c r="H81" s="2"/>
      <c r="I81" s="183" t="str">
        <f>C28&amp;" - Calculates automatically."</f>
        <v>Administration - Calculates automatically.</v>
      </c>
      <c r="J81" s="71"/>
    </row>
    <row r="82" spans="1:22" s="37" customFormat="1" ht="5.0999999999999996" customHeight="1" x14ac:dyDescent="0.2">
      <c r="A82" s="222"/>
      <c r="B82" s="223"/>
      <c r="C82" s="224"/>
      <c r="D82" s="225"/>
      <c r="E82" s="2"/>
      <c r="F82" s="219"/>
      <c r="G82" s="220"/>
      <c r="I82" s="226"/>
      <c r="J82" s="71"/>
    </row>
    <row r="83" spans="1:22" x14ac:dyDescent="0.2">
      <c r="A83" s="7"/>
      <c r="C83" s="7"/>
      <c r="I83" s="7"/>
      <c r="J83" s="81" t="s">
        <v>102</v>
      </c>
      <c r="L83" s="7"/>
      <c r="N83" s="7"/>
      <c r="O83" s="7"/>
      <c r="P83" s="7"/>
      <c r="R83" s="7"/>
      <c r="S83" s="7"/>
      <c r="U83" s="7"/>
      <c r="V83" s="7"/>
    </row>
    <row r="84" spans="1:22" x14ac:dyDescent="0.2">
      <c r="A84" s="227">
        <v>200</v>
      </c>
      <c r="C84" s="238" t="s">
        <v>33</v>
      </c>
      <c r="H84" s="2"/>
      <c r="I84" s="7"/>
      <c r="J84" s="59" t="s">
        <v>105</v>
      </c>
      <c r="L84" s="7"/>
      <c r="N84" s="7"/>
      <c r="O84" s="7"/>
      <c r="P84" s="7"/>
      <c r="R84" s="7"/>
      <c r="S84" s="7"/>
      <c r="U84" s="7"/>
      <c r="V84" s="7"/>
    </row>
    <row r="85" spans="1:22" outlineLevel="1" x14ac:dyDescent="0.2">
      <c r="A85" s="85">
        <v>211</v>
      </c>
      <c r="B85" s="33"/>
      <c r="C85" s="18" t="s">
        <v>287</v>
      </c>
      <c r="D85" s="79"/>
      <c r="E85" s="2"/>
      <c r="F85" s="86">
        <v>0</v>
      </c>
      <c r="G85" s="103"/>
      <c r="H85" s="2"/>
      <c r="J85" s="59" t="s">
        <v>106</v>
      </c>
      <c r="L85" s="7"/>
      <c r="N85" s="7"/>
      <c r="O85" s="7"/>
      <c r="P85" s="7"/>
      <c r="R85" s="7"/>
      <c r="S85" s="7"/>
      <c r="U85" s="7"/>
      <c r="V85" s="7"/>
    </row>
    <row r="86" spans="1:22" outlineLevel="1" x14ac:dyDescent="0.2">
      <c r="A86" s="85">
        <v>212</v>
      </c>
      <c r="B86" s="33"/>
      <c r="C86" s="18" t="s">
        <v>96</v>
      </c>
      <c r="D86" s="79"/>
      <c r="E86" s="2"/>
      <c r="F86" s="86">
        <v>0</v>
      </c>
      <c r="G86" s="103"/>
      <c r="H86" s="2"/>
      <c r="I86" s="187"/>
      <c r="J86" s="59" t="s">
        <v>106</v>
      </c>
      <c r="L86" s="7"/>
      <c r="N86" s="7"/>
      <c r="O86" s="7"/>
      <c r="P86" s="7"/>
      <c r="R86" s="7"/>
      <c r="S86" s="7"/>
      <c r="U86" s="7"/>
      <c r="V86" s="7"/>
    </row>
    <row r="87" spans="1:22" outlineLevel="1" x14ac:dyDescent="0.2">
      <c r="A87" s="85">
        <v>213</v>
      </c>
      <c r="B87" s="33"/>
      <c r="C87" s="18" t="s">
        <v>72</v>
      </c>
      <c r="D87" s="79"/>
      <c r="E87" s="2"/>
      <c r="F87" s="86">
        <f>0.5*(0.5*57546)</f>
        <v>14386.5</v>
      </c>
      <c r="G87" s="84"/>
      <c r="H87" s="2"/>
      <c r="I87" s="399" t="s">
        <v>452</v>
      </c>
      <c r="J87" s="59" t="s">
        <v>106</v>
      </c>
      <c r="L87" s="7"/>
      <c r="N87" s="7"/>
      <c r="O87" s="7"/>
      <c r="P87" s="7"/>
      <c r="R87" s="7"/>
      <c r="S87" s="7"/>
      <c r="U87" s="7"/>
      <c r="V87" s="7"/>
    </row>
    <row r="88" spans="1:22" outlineLevel="1" x14ac:dyDescent="0.2">
      <c r="A88" s="85">
        <v>214</v>
      </c>
      <c r="B88" s="33"/>
      <c r="C88" s="18" t="s">
        <v>86</v>
      </c>
      <c r="D88" s="79"/>
      <c r="E88" s="2"/>
      <c r="F88" s="86">
        <v>250</v>
      </c>
      <c r="G88" s="84"/>
      <c r="H88" s="2"/>
      <c r="I88" s="184" t="s">
        <v>361</v>
      </c>
      <c r="J88" s="59" t="s">
        <v>106</v>
      </c>
      <c r="L88" s="7"/>
      <c r="N88" s="7"/>
      <c r="O88" s="7"/>
      <c r="P88" s="7"/>
      <c r="R88" s="7"/>
      <c r="S88" s="7"/>
      <c r="U88" s="7"/>
      <c r="V88" s="7"/>
    </row>
    <row r="89" spans="1:22" outlineLevel="1" x14ac:dyDescent="0.2">
      <c r="A89" s="85">
        <v>215</v>
      </c>
      <c r="B89" s="33"/>
      <c r="C89" s="18" t="s">
        <v>65</v>
      </c>
      <c r="D89" s="41"/>
      <c r="E89" s="2"/>
      <c r="F89" s="86"/>
      <c r="G89" s="84"/>
      <c r="H89" s="2"/>
      <c r="I89" s="185"/>
      <c r="J89" s="59" t="s">
        <v>106</v>
      </c>
      <c r="L89" s="7"/>
      <c r="N89" s="7"/>
      <c r="O89" s="7"/>
      <c r="P89" s="7"/>
      <c r="R89" s="7"/>
      <c r="S89" s="7"/>
      <c r="U89" s="7"/>
      <c r="V89" s="7"/>
    </row>
    <row r="90" spans="1:22" x14ac:dyDescent="0.2">
      <c r="A90" s="82">
        <v>210</v>
      </c>
      <c r="B90" s="33"/>
      <c r="C90" s="83" t="s">
        <v>103</v>
      </c>
      <c r="D90" s="79"/>
      <c r="E90" s="2"/>
      <c r="F90" s="240">
        <f>SUM(F85:F89)</f>
        <v>14636.5</v>
      </c>
      <c r="G90" s="88">
        <f>G85+G86</f>
        <v>0</v>
      </c>
      <c r="H90" s="2"/>
      <c r="I90" s="184" t="s">
        <v>104</v>
      </c>
      <c r="J90" s="59" t="s">
        <v>109</v>
      </c>
      <c r="L90" s="7"/>
      <c r="N90" s="7"/>
      <c r="O90" s="7"/>
      <c r="P90" s="7"/>
      <c r="R90" s="7"/>
      <c r="S90" s="7"/>
      <c r="U90" s="7"/>
      <c r="V90" s="7"/>
    </row>
    <row r="91" spans="1:22" x14ac:dyDescent="0.2">
      <c r="A91" s="82"/>
      <c r="B91" s="33"/>
      <c r="C91" s="83"/>
      <c r="D91" s="79"/>
      <c r="E91" s="2"/>
      <c r="F91" s="219"/>
      <c r="G91" s="220"/>
      <c r="H91" s="2"/>
      <c r="I91" s="184"/>
      <c r="J91" s="59"/>
      <c r="L91" s="7"/>
      <c r="N91" s="7"/>
      <c r="O91" s="7"/>
      <c r="P91" s="7"/>
      <c r="R91" s="7"/>
      <c r="S91" s="7"/>
      <c r="U91" s="7"/>
      <c r="V91" s="7"/>
    </row>
    <row r="92" spans="1:22" ht="5.0999999999999996" customHeight="1" x14ac:dyDescent="0.2">
      <c r="A92" s="82"/>
      <c r="B92" s="33"/>
      <c r="C92" s="83"/>
      <c r="D92" s="79"/>
      <c r="E92" s="2"/>
      <c r="F92" s="219"/>
      <c r="G92" s="220"/>
      <c r="H92" s="2"/>
      <c r="I92" s="184"/>
      <c r="J92" s="59"/>
      <c r="L92" s="7"/>
      <c r="N92" s="7"/>
      <c r="O92" s="7"/>
      <c r="P92" s="7"/>
      <c r="R92" s="7"/>
      <c r="S92" s="7"/>
      <c r="U92" s="7"/>
      <c r="V92" s="7"/>
    </row>
    <row r="93" spans="1:22" outlineLevel="1" x14ac:dyDescent="0.2">
      <c r="A93" s="85">
        <v>221</v>
      </c>
      <c r="B93" s="87"/>
      <c r="C93" s="18" t="s">
        <v>110</v>
      </c>
      <c r="D93" s="18"/>
      <c r="E93" s="2"/>
      <c r="F93" s="86">
        <v>0</v>
      </c>
      <c r="G93" s="89"/>
      <c r="H93" s="2"/>
      <c r="J93" s="59" t="s">
        <v>111</v>
      </c>
      <c r="L93" s="7"/>
      <c r="N93" s="7"/>
      <c r="O93" s="7"/>
      <c r="P93" s="7"/>
      <c r="R93" s="7"/>
      <c r="S93" s="7"/>
      <c r="U93" s="7"/>
      <c r="V93" s="7"/>
    </row>
    <row r="94" spans="1:22" outlineLevel="1" x14ac:dyDescent="0.2">
      <c r="A94" s="85">
        <v>222</v>
      </c>
      <c r="B94" s="87"/>
      <c r="C94" s="18" t="s">
        <v>112</v>
      </c>
      <c r="D94" s="18"/>
      <c r="E94" s="2"/>
      <c r="F94" s="86">
        <v>0</v>
      </c>
      <c r="G94" s="89"/>
      <c r="H94" s="2"/>
      <c r="J94" s="59" t="s">
        <v>113</v>
      </c>
      <c r="L94" s="7"/>
      <c r="N94" s="7"/>
      <c r="O94" s="7"/>
      <c r="P94" s="7"/>
      <c r="R94" s="7"/>
      <c r="S94" s="7"/>
      <c r="U94" s="7"/>
      <c r="V94" s="7"/>
    </row>
    <row r="95" spans="1:22" ht="5.0999999999999996" customHeight="1" outlineLevel="1" x14ac:dyDescent="0.2">
      <c r="A95" s="85"/>
      <c r="B95" s="87"/>
      <c r="C95" s="18"/>
      <c r="D95" s="18"/>
      <c r="E95" s="2"/>
      <c r="F95" s="219"/>
      <c r="G95" s="220"/>
      <c r="H95" s="2"/>
      <c r="I95" s="184"/>
      <c r="J95" s="59"/>
      <c r="L95" s="7"/>
      <c r="N95" s="7"/>
      <c r="O95" s="7"/>
      <c r="P95" s="7"/>
      <c r="R95" s="7"/>
      <c r="S95" s="7"/>
      <c r="U95" s="7"/>
      <c r="V95" s="7"/>
    </row>
    <row r="96" spans="1:22" x14ac:dyDescent="0.2">
      <c r="A96" s="82">
        <v>220</v>
      </c>
      <c r="B96" s="87"/>
      <c r="C96" s="83" t="s">
        <v>107</v>
      </c>
      <c r="D96" s="18"/>
      <c r="E96" s="2"/>
      <c r="F96" s="240">
        <f>SUM(F93:F94)</f>
        <v>0</v>
      </c>
      <c r="G96" s="88">
        <f>G93+G94</f>
        <v>0</v>
      </c>
      <c r="H96" s="2"/>
      <c r="I96" s="184" t="s">
        <v>108</v>
      </c>
      <c r="J96" s="59" t="s">
        <v>109</v>
      </c>
      <c r="L96" s="7"/>
      <c r="N96" s="7"/>
      <c r="O96" s="7"/>
      <c r="P96" s="7"/>
      <c r="R96" s="7"/>
      <c r="S96" s="7"/>
      <c r="U96" s="7"/>
      <c r="V96" s="7"/>
    </row>
    <row r="97" spans="1:22" x14ac:dyDescent="0.2">
      <c r="A97" s="82"/>
      <c r="B97" s="87"/>
      <c r="C97" s="83"/>
      <c r="D97" s="18"/>
      <c r="E97" s="2"/>
      <c r="F97" s="219"/>
      <c r="G97" s="220"/>
      <c r="H97" s="2"/>
      <c r="I97" s="184"/>
      <c r="J97" s="59"/>
      <c r="L97" s="7"/>
      <c r="N97" s="7"/>
      <c r="O97" s="7"/>
      <c r="P97" s="7"/>
      <c r="R97" s="7"/>
      <c r="S97" s="7"/>
      <c r="U97" s="7"/>
      <c r="V97" s="7"/>
    </row>
    <row r="98" spans="1:22" ht="5.0999999999999996" customHeight="1" x14ac:dyDescent="0.2">
      <c r="A98" s="82"/>
      <c r="B98" s="87"/>
      <c r="C98" s="83"/>
      <c r="D98" s="18"/>
      <c r="E98" s="2"/>
      <c r="F98" s="219"/>
      <c r="G98" s="220"/>
      <c r="H98" s="2"/>
      <c r="I98" s="184"/>
      <c r="J98" s="59"/>
      <c r="L98" s="7"/>
      <c r="N98" s="7"/>
      <c r="O98" s="7"/>
      <c r="P98" s="7"/>
      <c r="R98" s="7"/>
      <c r="S98" s="7"/>
      <c r="U98" s="7"/>
      <c r="V98" s="7"/>
    </row>
    <row r="99" spans="1:22" outlineLevel="1" x14ac:dyDescent="0.2">
      <c r="A99" s="85">
        <v>231</v>
      </c>
      <c r="B99" s="87"/>
      <c r="C99" s="18" t="s">
        <v>288</v>
      </c>
      <c r="D99" s="18"/>
      <c r="E99" s="2"/>
      <c r="F99" s="86">
        <v>0</v>
      </c>
      <c r="G99" s="89"/>
      <c r="H99" s="2"/>
      <c r="I99" s="399" t="s">
        <v>364</v>
      </c>
      <c r="J99" s="59" t="s">
        <v>116</v>
      </c>
      <c r="L99" s="7"/>
      <c r="N99" s="7"/>
      <c r="O99" s="7"/>
      <c r="P99" s="7"/>
      <c r="R99" s="7"/>
      <c r="S99" s="7"/>
      <c r="U99" s="7"/>
      <c r="V99" s="7"/>
    </row>
    <row r="100" spans="1:22" ht="24" outlineLevel="1" x14ac:dyDescent="0.2">
      <c r="A100" s="85">
        <v>232</v>
      </c>
      <c r="B100" s="87"/>
      <c r="C100" s="18" t="s">
        <v>362</v>
      </c>
      <c r="D100" s="18"/>
      <c r="E100" s="2"/>
      <c r="F100" s="86">
        <v>0</v>
      </c>
      <c r="G100" s="89"/>
      <c r="H100" s="2"/>
      <c r="I100" s="400" t="s">
        <v>365</v>
      </c>
      <c r="J100" s="59" t="s">
        <v>119</v>
      </c>
      <c r="L100" s="7"/>
      <c r="N100" s="7"/>
      <c r="O100" s="7"/>
      <c r="P100" s="7"/>
      <c r="R100" s="7"/>
      <c r="S100" s="7"/>
      <c r="U100" s="7"/>
      <c r="V100" s="7"/>
    </row>
    <row r="101" spans="1:22" outlineLevel="1" x14ac:dyDescent="0.2">
      <c r="A101" s="85">
        <v>233</v>
      </c>
      <c r="B101" s="87"/>
      <c r="C101" s="18" t="s">
        <v>96</v>
      </c>
      <c r="D101" s="18"/>
      <c r="E101" s="2"/>
      <c r="F101" s="86">
        <v>0</v>
      </c>
      <c r="G101" s="89"/>
      <c r="H101" s="2"/>
      <c r="I101" s="400" t="s">
        <v>363</v>
      </c>
      <c r="J101" s="59" t="s">
        <v>116</v>
      </c>
      <c r="L101" s="7"/>
      <c r="N101" s="7"/>
      <c r="O101" s="7"/>
      <c r="P101" s="7"/>
      <c r="R101" s="7"/>
      <c r="S101" s="7"/>
      <c r="U101" s="7"/>
      <c r="V101" s="7"/>
    </row>
    <row r="102" spans="1:22" outlineLevel="1" x14ac:dyDescent="0.2">
      <c r="A102" s="85">
        <v>234</v>
      </c>
      <c r="B102" s="87"/>
      <c r="C102" s="18" t="s">
        <v>72</v>
      </c>
      <c r="D102" s="18"/>
      <c r="E102" s="2"/>
      <c r="F102" s="86">
        <f>(3*15*140)+(1*15*140)+(2*15*100)</f>
        <v>11400</v>
      </c>
      <c r="G102" s="84"/>
      <c r="H102" s="2"/>
      <c r="I102" s="400" t="s">
        <v>477</v>
      </c>
      <c r="J102" s="59" t="s">
        <v>116</v>
      </c>
      <c r="L102" s="7"/>
      <c r="N102" s="7"/>
      <c r="O102" s="7"/>
      <c r="P102" s="7"/>
      <c r="R102" s="7"/>
      <c r="S102" s="7"/>
      <c r="U102" s="7"/>
      <c r="V102" s="7"/>
    </row>
    <row r="103" spans="1:22" ht="5.0999999999999996" customHeight="1" outlineLevel="1" x14ac:dyDescent="0.2">
      <c r="A103" s="85"/>
      <c r="B103" s="87"/>
      <c r="C103" s="18"/>
      <c r="D103" s="18"/>
      <c r="E103" s="2"/>
      <c r="F103" s="219"/>
      <c r="G103" s="220"/>
      <c r="H103" s="2"/>
      <c r="I103" s="184"/>
      <c r="J103" s="59"/>
      <c r="L103" s="7"/>
      <c r="N103" s="7"/>
      <c r="O103" s="7"/>
      <c r="P103" s="7"/>
      <c r="R103" s="7"/>
      <c r="S103" s="7"/>
      <c r="U103" s="7"/>
      <c r="V103" s="7"/>
    </row>
    <row r="104" spans="1:22" x14ac:dyDescent="0.2">
      <c r="A104" s="82">
        <v>230</v>
      </c>
      <c r="B104" s="87"/>
      <c r="C104" s="83" t="s">
        <v>114</v>
      </c>
      <c r="D104" s="18"/>
      <c r="E104" s="2"/>
      <c r="F104" s="240">
        <f>SUM(F99:F102)</f>
        <v>11400</v>
      </c>
      <c r="G104" s="88">
        <f>G99+G100+G101</f>
        <v>0</v>
      </c>
      <c r="H104" s="2"/>
      <c r="I104" s="184" t="s">
        <v>115</v>
      </c>
      <c r="J104" s="59" t="s">
        <v>122</v>
      </c>
      <c r="L104" s="7"/>
      <c r="N104" s="7"/>
      <c r="O104" s="7"/>
      <c r="P104" s="7"/>
      <c r="R104" s="7"/>
      <c r="S104" s="7"/>
      <c r="U104" s="7"/>
      <c r="V104" s="7"/>
    </row>
    <row r="105" spans="1:22" x14ac:dyDescent="0.2">
      <c r="A105" s="82"/>
      <c r="B105" s="87"/>
      <c r="C105" s="83"/>
      <c r="D105" s="18"/>
      <c r="E105" s="2"/>
      <c r="F105" s="219"/>
      <c r="G105" s="220"/>
      <c r="H105" s="2"/>
      <c r="I105" s="184"/>
      <c r="J105" s="59"/>
      <c r="L105" s="7"/>
      <c r="N105" s="7"/>
      <c r="O105" s="7"/>
      <c r="P105" s="7"/>
      <c r="R105" s="7"/>
      <c r="S105" s="7"/>
      <c r="U105" s="7"/>
      <c r="V105" s="7"/>
    </row>
    <row r="106" spans="1:22" ht="5.0999999999999996" customHeight="1" x14ac:dyDescent="0.2">
      <c r="A106" s="82"/>
      <c r="B106" s="87"/>
      <c r="C106" s="83"/>
      <c r="D106" s="18"/>
      <c r="E106" s="2"/>
      <c r="F106" s="219"/>
      <c r="G106" s="220"/>
      <c r="H106" s="2"/>
      <c r="I106" s="184"/>
      <c r="J106" s="59"/>
      <c r="L106" s="7"/>
      <c r="N106" s="7"/>
      <c r="O106" s="7"/>
      <c r="P106" s="7"/>
      <c r="R106" s="7"/>
      <c r="S106" s="7"/>
      <c r="U106" s="7"/>
      <c r="V106" s="7"/>
    </row>
    <row r="107" spans="1:22" outlineLevel="1" x14ac:dyDescent="0.2">
      <c r="A107" s="85">
        <v>241</v>
      </c>
      <c r="B107" s="87"/>
      <c r="C107" s="18" t="s">
        <v>289</v>
      </c>
      <c r="D107" s="18"/>
      <c r="E107" s="2"/>
      <c r="F107" s="86"/>
      <c r="G107" s="89"/>
      <c r="H107" s="2"/>
      <c r="I107" s="185"/>
      <c r="J107" s="59" t="s">
        <v>123</v>
      </c>
      <c r="L107" s="7"/>
      <c r="N107" s="7"/>
      <c r="O107" s="7"/>
      <c r="P107" s="7"/>
      <c r="R107" s="7"/>
      <c r="S107" s="7"/>
      <c r="U107" s="7"/>
      <c r="V107" s="7"/>
    </row>
    <row r="108" spans="1:22" outlineLevel="1" x14ac:dyDescent="0.2">
      <c r="A108" s="85">
        <v>242</v>
      </c>
      <c r="B108" s="33"/>
      <c r="C108" s="18" t="s">
        <v>72</v>
      </c>
      <c r="D108" s="41"/>
      <c r="E108" s="2"/>
      <c r="F108" s="86">
        <v>6000</v>
      </c>
      <c r="G108" s="84"/>
      <c r="H108" s="2"/>
      <c r="I108" s="184" t="s">
        <v>366</v>
      </c>
      <c r="J108" s="59" t="s">
        <v>123</v>
      </c>
      <c r="L108" s="7"/>
      <c r="N108" s="7"/>
      <c r="O108" s="7"/>
      <c r="P108" s="7"/>
      <c r="R108" s="7"/>
      <c r="S108" s="7"/>
      <c r="U108" s="7"/>
      <c r="V108" s="7"/>
    </row>
    <row r="109" spans="1:22" outlineLevel="1" x14ac:dyDescent="0.2">
      <c r="A109" s="85">
        <v>243</v>
      </c>
      <c r="B109" s="33"/>
      <c r="C109" s="18" t="s">
        <v>86</v>
      </c>
      <c r="D109" s="41"/>
      <c r="E109" s="2"/>
      <c r="F109" s="86">
        <v>500</v>
      </c>
      <c r="G109" s="84"/>
      <c r="H109" s="2"/>
      <c r="I109" s="184" t="s">
        <v>368</v>
      </c>
      <c r="J109" s="59" t="s">
        <v>123</v>
      </c>
      <c r="L109" s="7"/>
      <c r="N109" s="7"/>
      <c r="O109" s="7"/>
      <c r="P109" s="7"/>
      <c r="R109" s="7"/>
      <c r="S109" s="7"/>
      <c r="U109" s="7"/>
      <c r="V109" s="7"/>
    </row>
    <row r="110" spans="1:22" outlineLevel="1" x14ac:dyDescent="0.2">
      <c r="A110" s="85">
        <v>244</v>
      </c>
      <c r="B110" s="33"/>
      <c r="C110" s="18" t="s">
        <v>65</v>
      </c>
      <c r="D110" s="41"/>
      <c r="E110" s="2"/>
      <c r="F110" s="86">
        <v>2500</v>
      </c>
      <c r="G110" s="84"/>
      <c r="H110" s="2"/>
      <c r="I110" s="185" t="s">
        <v>367</v>
      </c>
      <c r="J110" s="59" t="s">
        <v>123</v>
      </c>
      <c r="L110" s="7"/>
      <c r="N110" s="7"/>
      <c r="O110" s="7"/>
      <c r="P110" s="7"/>
      <c r="R110" s="7"/>
      <c r="S110" s="7"/>
      <c r="U110" s="7"/>
      <c r="V110" s="7"/>
    </row>
    <row r="111" spans="1:22" ht="5.0999999999999996" customHeight="1" outlineLevel="1" x14ac:dyDescent="0.2">
      <c r="A111" s="85"/>
      <c r="B111" s="33"/>
      <c r="C111" s="18"/>
      <c r="D111" s="41"/>
      <c r="E111" s="2"/>
      <c r="F111" s="219"/>
      <c r="G111" s="220"/>
      <c r="H111" s="2"/>
      <c r="I111" s="185"/>
      <c r="J111" s="59"/>
      <c r="L111" s="7"/>
      <c r="N111" s="7"/>
      <c r="O111" s="7"/>
      <c r="P111" s="7"/>
      <c r="R111" s="7"/>
      <c r="S111" s="7"/>
      <c r="U111" s="7"/>
      <c r="V111" s="7"/>
    </row>
    <row r="112" spans="1:22" x14ac:dyDescent="0.2">
      <c r="A112" s="82">
        <v>240</v>
      </c>
      <c r="B112" s="33"/>
      <c r="C112" s="83" t="s">
        <v>120</v>
      </c>
      <c r="D112" s="41"/>
      <c r="E112" s="2"/>
      <c r="F112" s="240">
        <f>SUM(F106:F111)</f>
        <v>9000</v>
      </c>
      <c r="G112" s="88">
        <f>G107</f>
        <v>0</v>
      </c>
      <c r="H112" s="2"/>
      <c r="I112" s="185" t="s">
        <v>121</v>
      </c>
      <c r="J112" s="59" t="s">
        <v>126</v>
      </c>
      <c r="L112" s="7"/>
      <c r="N112" s="7"/>
      <c r="O112" s="7"/>
      <c r="P112" s="7"/>
      <c r="R112" s="7"/>
      <c r="S112" s="7"/>
      <c r="U112" s="7"/>
      <c r="V112" s="7"/>
    </row>
    <row r="113" spans="1:22" x14ac:dyDescent="0.2">
      <c r="A113" s="82"/>
      <c r="B113" s="33"/>
      <c r="C113" s="83"/>
      <c r="D113" s="41"/>
      <c r="E113" s="2"/>
      <c r="F113" s="219"/>
      <c r="G113" s="220"/>
      <c r="H113" s="2"/>
      <c r="I113" s="185"/>
      <c r="J113" s="59"/>
      <c r="L113" s="7"/>
      <c r="N113" s="7"/>
      <c r="O113" s="7"/>
      <c r="P113" s="7"/>
      <c r="R113" s="7"/>
      <c r="S113" s="7"/>
      <c r="U113" s="7"/>
      <c r="V113" s="7"/>
    </row>
    <row r="114" spans="1:22" ht="5.0999999999999996" customHeight="1" x14ac:dyDescent="0.2">
      <c r="A114" s="82"/>
      <c r="B114" s="33"/>
      <c r="C114" s="83"/>
      <c r="D114" s="41"/>
      <c r="E114" s="2"/>
      <c r="F114" s="219"/>
      <c r="G114" s="220"/>
      <c r="H114" s="2"/>
      <c r="I114" s="185"/>
      <c r="J114" s="59"/>
      <c r="L114" s="7"/>
      <c r="N114" s="7"/>
      <c r="O114" s="7"/>
      <c r="P114" s="7"/>
      <c r="R114" s="7"/>
      <c r="S114" s="7"/>
      <c r="U114" s="7"/>
      <c r="V114" s="7"/>
    </row>
    <row r="115" spans="1:22" outlineLevel="1" x14ac:dyDescent="0.2">
      <c r="A115" s="85">
        <v>251</v>
      </c>
      <c r="B115" s="87"/>
      <c r="C115" s="18" t="s">
        <v>290</v>
      </c>
      <c r="D115" s="18"/>
      <c r="E115" s="2"/>
      <c r="F115" s="86">
        <v>0</v>
      </c>
      <c r="G115" s="89"/>
      <c r="H115" s="2"/>
      <c r="I115" s="186"/>
      <c r="J115" s="59" t="s">
        <v>127</v>
      </c>
      <c r="L115" s="7"/>
      <c r="N115" s="7"/>
      <c r="O115" s="7"/>
      <c r="P115" s="7"/>
      <c r="R115" s="7"/>
      <c r="S115" s="7"/>
      <c r="U115" s="7"/>
      <c r="V115" s="7"/>
    </row>
    <row r="116" spans="1:22" outlineLevel="1" x14ac:dyDescent="0.2">
      <c r="A116" s="85">
        <v>252</v>
      </c>
      <c r="B116" s="87"/>
      <c r="C116" s="18" t="s">
        <v>96</v>
      </c>
      <c r="D116" s="18"/>
      <c r="E116" s="2"/>
      <c r="F116" s="86">
        <v>0</v>
      </c>
      <c r="G116" s="89"/>
      <c r="H116" s="2"/>
      <c r="I116" s="187"/>
      <c r="J116" s="59" t="s">
        <v>127</v>
      </c>
      <c r="L116" s="7"/>
      <c r="N116" s="7"/>
      <c r="O116" s="7"/>
      <c r="P116" s="7"/>
      <c r="R116" s="7"/>
      <c r="S116" s="7"/>
      <c r="U116" s="7"/>
      <c r="V116" s="7"/>
    </row>
    <row r="117" spans="1:22" outlineLevel="1" x14ac:dyDescent="0.2">
      <c r="A117" s="85">
        <v>253</v>
      </c>
      <c r="B117" s="87"/>
      <c r="C117" s="18" t="s">
        <v>72</v>
      </c>
      <c r="D117" s="18"/>
      <c r="E117" s="2"/>
      <c r="F117" s="86">
        <v>0</v>
      </c>
      <c r="G117" s="84"/>
      <c r="H117" s="2"/>
      <c r="I117" s="184"/>
      <c r="J117" s="59" t="s">
        <v>127</v>
      </c>
      <c r="L117" s="7"/>
      <c r="N117" s="7"/>
      <c r="O117" s="7"/>
      <c r="P117" s="7"/>
      <c r="R117" s="7"/>
      <c r="S117" s="7"/>
      <c r="U117" s="7"/>
      <c r="V117" s="7"/>
    </row>
    <row r="118" spans="1:22" outlineLevel="1" x14ac:dyDescent="0.2">
      <c r="A118" s="85">
        <v>254</v>
      </c>
      <c r="B118" s="87"/>
      <c r="C118" s="18" t="s">
        <v>86</v>
      </c>
      <c r="D118" s="18"/>
      <c r="E118" s="2"/>
      <c r="F118" s="86">
        <v>0</v>
      </c>
      <c r="G118" s="84"/>
      <c r="H118" s="2"/>
      <c r="I118" s="184"/>
      <c r="J118" s="59" t="s">
        <v>127</v>
      </c>
      <c r="L118" s="7"/>
      <c r="N118" s="7"/>
      <c r="O118" s="7"/>
      <c r="P118" s="7"/>
      <c r="R118" s="7"/>
      <c r="S118" s="7"/>
      <c r="U118" s="7"/>
      <c r="V118" s="7"/>
    </row>
    <row r="119" spans="1:22" ht="5.0999999999999996" customHeight="1" outlineLevel="1" x14ac:dyDescent="0.2">
      <c r="A119" s="85"/>
      <c r="B119" s="87"/>
      <c r="C119" s="18"/>
      <c r="D119" s="18"/>
      <c r="E119" s="2"/>
      <c r="F119" s="219"/>
      <c r="G119" s="220"/>
      <c r="H119" s="2"/>
      <c r="I119" s="184"/>
      <c r="J119" s="59"/>
      <c r="L119" s="7"/>
      <c r="N119" s="7"/>
      <c r="O119" s="7"/>
      <c r="P119" s="7"/>
      <c r="R119" s="7"/>
      <c r="S119" s="7"/>
      <c r="U119" s="7"/>
      <c r="V119" s="7"/>
    </row>
    <row r="120" spans="1:22" x14ac:dyDescent="0.2">
      <c r="A120" s="82">
        <v>250</v>
      </c>
      <c r="B120" s="87"/>
      <c r="C120" s="83" t="s">
        <v>124</v>
      </c>
      <c r="D120" s="18"/>
      <c r="E120" s="2"/>
      <c r="F120" s="240">
        <f>SUM(F115:F118)</f>
        <v>0</v>
      </c>
      <c r="G120" s="88">
        <f>G115+G116</f>
        <v>0</v>
      </c>
      <c r="H120" s="2"/>
      <c r="I120" s="184" t="s">
        <v>125</v>
      </c>
      <c r="J120" s="59">
        <v>2451</v>
      </c>
      <c r="L120" s="7"/>
      <c r="N120" s="7"/>
      <c r="O120" s="7"/>
      <c r="P120" s="7"/>
      <c r="R120" s="7"/>
      <c r="S120" s="7"/>
      <c r="U120" s="7"/>
      <c r="V120" s="7"/>
    </row>
    <row r="121" spans="1:22" x14ac:dyDescent="0.2">
      <c r="A121" s="82"/>
      <c r="B121" s="87"/>
      <c r="C121" s="83"/>
      <c r="D121" s="18"/>
      <c r="E121" s="2"/>
      <c r="F121" s="219"/>
      <c r="G121" s="220"/>
      <c r="H121" s="2"/>
      <c r="I121" s="184"/>
      <c r="J121" s="59"/>
      <c r="L121" s="7"/>
      <c r="N121" s="7"/>
      <c r="O121" s="7"/>
      <c r="P121" s="7"/>
      <c r="R121" s="7"/>
      <c r="S121" s="7"/>
      <c r="U121" s="7"/>
      <c r="V121" s="7"/>
    </row>
    <row r="122" spans="1:22" ht="5.0999999999999996" customHeight="1" x14ac:dyDescent="0.2">
      <c r="A122" s="82"/>
      <c r="B122" s="87"/>
      <c r="C122" s="83"/>
      <c r="D122" s="18"/>
      <c r="E122" s="2"/>
      <c r="F122" s="219"/>
      <c r="G122" s="220"/>
      <c r="H122" s="2"/>
      <c r="I122" s="184"/>
      <c r="J122" s="59"/>
      <c r="L122" s="7"/>
      <c r="N122" s="7"/>
      <c r="O122" s="7"/>
      <c r="P122" s="7"/>
      <c r="R122" s="7"/>
      <c r="S122" s="7"/>
      <c r="U122" s="7"/>
      <c r="V122" s="7"/>
    </row>
    <row r="123" spans="1:22" outlineLevel="1" x14ac:dyDescent="0.2">
      <c r="A123" s="85">
        <v>261</v>
      </c>
      <c r="B123" s="33"/>
      <c r="C123" s="18" t="s">
        <v>130</v>
      </c>
      <c r="D123" s="18"/>
      <c r="E123" s="2"/>
      <c r="F123" s="86">
        <v>30000</v>
      </c>
      <c r="G123" s="84"/>
      <c r="H123" s="2"/>
      <c r="I123" s="184" t="s">
        <v>380</v>
      </c>
      <c r="J123" s="59" t="s">
        <v>132</v>
      </c>
      <c r="L123" s="7"/>
      <c r="N123" s="7"/>
      <c r="O123" s="7"/>
      <c r="P123" s="7"/>
      <c r="R123" s="7"/>
      <c r="S123" s="7"/>
      <c r="U123" s="7"/>
      <c r="V123" s="7"/>
    </row>
    <row r="124" spans="1:22" outlineLevel="1" x14ac:dyDescent="0.2">
      <c r="A124" s="85">
        <v>262</v>
      </c>
      <c r="B124" s="33"/>
      <c r="C124" s="18" t="s">
        <v>133</v>
      </c>
      <c r="D124" s="18"/>
      <c r="E124" s="2"/>
      <c r="F124" s="86">
        <v>0</v>
      </c>
      <c r="G124" s="84"/>
      <c r="H124" s="2"/>
      <c r="I124" s="184"/>
      <c r="J124" s="59" t="s">
        <v>135</v>
      </c>
      <c r="L124" s="7"/>
      <c r="N124" s="7"/>
      <c r="O124" s="7"/>
      <c r="P124" s="7"/>
      <c r="R124" s="7"/>
      <c r="S124" s="7"/>
      <c r="U124" s="7"/>
      <c r="V124" s="7"/>
    </row>
    <row r="125" spans="1:22" outlineLevel="1" x14ac:dyDescent="0.2">
      <c r="A125" s="85">
        <v>263</v>
      </c>
      <c r="B125" s="33"/>
      <c r="C125" s="18" t="s">
        <v>136</v>
      </c>
      <c r="D125" s="18"/>
      <c r="E125" s="2"/>
      <c r="F125" s="86">
        <v>0</v>
      </c>
      <c r="G125" s="84"/>
      <c r="H125" s="2"/>
      <c r="I125" s="184"/>
      <c r="J125" s="59" t="s">
        <v>138</v>
      </c>
      <c r="L125" s="7"/>
      <c r="N125" s="7"/>
      <c r="O125" s="7"/>
      <c r="P125" s="7"/>
      <c r="R125" s="7"/>
      <c r="S125" s="7"/>
      <c r="U125" s="7"/>
      <c r="V125" s="7"/>
    </row>
    <row r="126" spans="1:22" outlineLevel="1" x14ac:dyDescent="0.2">
      <c r="A126" s="85">
        <v>264</v>
      </c>
      <c r="B126" s="33"/>
      <c r="C126" s="18" t="s">
        <v>139</v>
      </c>
      <c r="D126" s="18"/>
      <c r="E126" s="2"/>
      <c r="F126" s="86">
        <v>0</v>
      </c>
      <c r="G126" s="84"/>
      <c r="H126" s="2"/>
      <c r="I126" s="184"/>
      <c r="J126" s="59" t="s">
        <v>141</v>
      </c>
      <c r="L126" s="7"/>
      <c r="N126" s="7"/>
      <c r="O126" s="7"/>
      <c r="P126" s="7"/>
      <c r="R126" s="7"/>
      <c r="S126" s="7"/>
      <c r="U126" s="7"/>
      <c r="V126" s="7"/>
    </row>
    <row r="127" spans="1:22" outlineLevel="1" x14ac:dyDescent="0.2">
      <c r="A127" s="85">
        <v>265</v>
      </c>
      <c r="B127" s="33"/>
      <c r="C127" s="18" t="s">
        <v>142</v>
      </c>
      <c r="D127" s="18"/>
      <c r="E127" s="2"/>
      <c r="F127" s="86">
        <v>0</v>
      </c>
      <c r="G127" s="84"/>
      <c r="H127" s="2"/>
      <c r="I127" s="184"/>
      <c r="J127" s="59" t="s">
        <v>144</v>
      </c>
      <c r="L127" s="7"/>
      <c r="N127" s="7"/>
      <c r="O127" s="7"/>
      <c r="P127" s="7"/>
      <c r="R127" s="7"/>
      <c r="S127" s="7"/>
      <c r="U127" s="7"/>
      <c r="V127" s="7"/>
    </row>
    <row r="128" spans="1:22" ht="24" outlineLevel="1" x14ac:dyDescent="0.2">
      <c r="A128" s="85">
        <v>266</v>
      </c>
      <c r="B128" s="33"/>
      <c r="C128" s="18" t="s">
        <v>145</v>
      </c>
      <c r="D128" s="18"/>
      <c r="E128" s="2"/>
      <c r="F128" s="86">
        <f>(22*700)+(150*200)+(5*200)</f>
        <v>46400</v>
      </c>
      <c r="G128" s="84"/>
      <c r="H128" s="2"/>
      <c r="I128" s="184" t="s">
        <v>454</v>
      </c>
      <c r="J128" s="59" t="s">
        <v>147</v>
      </c>
      <c r="L128" s="7"/>
      <c r="N128" s="7"/>
      <c r="O128" s="7"/>
      <c r="P128" s="7"/>
      <c r="R128" s="7"/>
      <c r="S128" s="7"/>
      <c r="U128" s="7"/>
      <c r="V128" s="7"/>
    </row>
    <row r="129" spans="1:22" outlineLevel="1" x14ac:dyDescent="0.2">
      <c r="A129" s="85">
        <v>267</v>
      </c>
      <c r="B129" s="33"/>
      <c r="C129" s="18" t="s">
        <v>148</v>
      </c>
      <c r="D129" s="18"/>
      <c r="E129" s="2"/>
      <c r="F129" s="86">
        <v>2000</v>
      </c>
      <c r="G129" s="84"/>
      <c r="H129" s="2"/>
      <c r="I129" s="184" t="s">
        <v>453</v>
      </c>
      <c r="J129" s="59" t="s">
        <v>150</v>
      </c>
      <c r="L129" s="7"/>
      <c r="N129" s="7"/>
      <c r="O129" s="7"/>
      <c r="P129" s="7"/>
      <c r="R129" s="7"/>
      <c r="S129" s="7"/>
      <c r="U129" s="7"/>
      <c r="V129" s="7"/>
    </row>
    <row r="130" spans="1:22" outlineLevel="1" x14ac:dyDescent="0.2">
      <c r="A130" s="85">
        <v>268</v>
      </c>
      <c r="B130" s="33"/>
      <c r="C130" s="18" t="s">
        <v>151</v>
      </c>
      <c r="D130" s="18"/>
      <c r="E130" s="2"/>
      <c r="F130" s="86">
        <v>0</v>
      </c>
      <c r="G130" s="84"/>
      <c r="H130" s="2"/>
      <c r="I130" s="184" t="s">
        <v>369</v>
      </c>
      <c r="J130" s="59" t="s">
        <v>153</v>
      </c>
      <c r="L130" s="7"/>
      <c r="N130" s="7"/>
      <c r="O130" s="7"/>
      <c r="P130" s="7"/>
      <c r="R130" s="7"/>
      <c r="S130" s="7"/>
      <c r="U130" s="7"/>
      <c r="V130" s="7"/>
    </row>
    <row r="131" spans="1:22" outlineLevel="1" x14ac:dyDescent="0.2">
      <c r="A131" s="85">
        <v>269</v>
      </c>
      <c r="B131" s="33"/>
      <c r="C131" s="41" t="s">
        <v>154</v>
      </c>
      <c r="D131" s="18"/>
      <c r="E131" s="2"/>
      <c r="F131" s="86">
        <v>0</v>
      </c>
      <c r="G131" s="84"/>
      <c r="H131" s="2"/>
      <c r="I131" s="184"/>
      <c r="J131" s="59" t="s">
        <v>155</v>
      </c>
      <c r="L131" s="7"/>
      <c r="N131" s="7"/>
      <c r="O131" s="7"/>
      <c r="P131" s="7"/>
      <c r="R131" s="7"/>
      <c r="S131" s="7"/>
      <c r="U131" s="7"/>
      <c r="V131" s="7"/>
    </row>
    <row r="132" spans="1:22" ht="5.0999999999999996" customHeight="1" outlineLevel="1" x14ac:dyDescent="0.2">
      <c r="A132" s="85"/>
      <c r="B132" s="33"/>
      <c r="C132" s="41"/>
      <c r="D132" s="18"/>
      <c r="E132" s="2"/>
      <c r="F132" s="219"/>
      <c r="G132" s="220"/>
      <c r="H132" s="2"/>
      <c r="I132" s="184"/>
      <c r="J132" s="59"/>
      <c r="L132" s="7"/>
      <c r="N132" s="7"/>
      <c r="O132" s="7"/>
      <c r="P132" s="7"/>
      <c r="R132" s="7"/>
      <c r="S132" s="7"/>
      <c r="U132" s="7"/>
      <c r="V132" s="7"/>
    </row>
    <row r="133" spans="1:22" s="37" customFormat="1" x14ac:dyDescent="0.2">
      <c r="A133" s="82">
        <v>260</v>
      </c>
      <c r="B133" s="33"/>
      <c r="C133" s="83" t="s">
        <v>128</v>
      </c>
      <c r="D133" s="41"/>
      <c r="E133" s="2"/>
      <c r="F133" s="240">
        <f>SUM(F122:F132)</f>
        <v>78400</v>
      </c>
      <c r="G133" s="84"/>
      <c r="I133" s="184" t="s">
        <v>129</v>
      </c>
      <c r="J133" s="71"/>
    </row>
    <row r="134" spans="1:22" s="37" customFormat="1" ht="5.0999999999999996" customHeight="1" x14ac:dyDescent="0.2">
      <c r="A134" s="233"/>
      <c r="B134" s="234"/>
      <c r="C134" s="235"/>
      <c r="D134" s="232"/>
      <c r="F134" s="219"/>
      <c r="G134" s="220"/>
      <c r="I134" s="236"/>
      <c r="J134" s="71"/>
    </row>
    <row r="135" spans="1:22" x14ac:dyDescent="0.2">
      <c r="A135" s="99"/>
      <c r="B135" s="100"/>
      <c r="C135" s="237" t="s">
        <v>297</v>
      </c>
      <c r="D135" s="101"/>
      <c r="E135" s="2"/>
      <c r="F135" s="240">
        <f>F90+F96+F104+F112+F120+F133</f>
        <v>113436.5</v>
      </c>
      <c r="G135" s="102">
        <f>G90+G96+G104+G112+G120+G133</f>
        <v>0</v>
      </c>
      <c r="H135" s="2"/>
      <c r="I135" s="191" t="s">
        <v>298</v>
      </c>
      <c r="J135" s="81" t="s">
        <v>156</v>
      </c>
      <c r="L135" s="7"/>
      <c r="N135" s="7"/>
      <c r="O135" s="7"/>
      <c r="P135" s="7"/>
      <c r="R135" s="7"/>
      <c r="S135" s="7"/>
      <c r="U135" s="7"/>
      <c r="V135" s="7"/>
    </row>
    <row r="136" spans="1:22" ht="5.0999999999999996" customHeight="1" x14ac:dyDescent="0.2">
      <c r="A136" s="7"/>
      <c r="C136" s="7"/>
      <c r="I136" s="7"/>
      <c r="J136" s="81"/>
      <c r="L136" s="7"/>
      <c r="N136" s="7"/>
      <c r="O136" s="7"/>
      <c r="P136" s="7"/>
      <c r="R136" s="7"/>
      <c r="S136" s="7"/>
      <c r="U136" s="7"/>
      <c r="V136" s="7"/>
    </row>
    <row r="137" spans="1:22" ht="12" customHeight="1" x14ac:dyDescent="0.2">
      <c r="A137" s="104">
        <v>300</v>
      </c>
      <c r="B137" s="33"/>
      <c r="C137" s="239" t="s">
        <v>34</v>
      </c>
      <c r="I137" s="7"/>
      <c r="J137" s="81"/>
      <c r="L137" s="7"/>
      <c r="N137" s="7"/>
      <c r="O137" s="7"/>
      <c r="P137" s="7"/>
      <c r="R137" s="7"/>
      <c r="S137" s="7"/>
      <c r="U137" s="7"/>
      <c r="V137" s="7"/>
    </row>
    <row r="138" spans="1:22" x14ac:dyDescent="0.2">
      <c r="A138" s="85">
        <v>310</v>
      </c>
      <c r="B138" s="87"/>
      <c r="C138" s="18" t="s">
        <v>291</v>
      </c>
      <c r="D138" s="18"/>
      <c r="E138" s="2"/>
      <c r="F138" s="86">
        <v>0</v>
      </c>
      <c r="G138" s="89"/>
      <c r="H138" s="2"/>
      <c r="I138" s="185"/>
      <c r="J138" s="59" t="s">
        <v>157</v>
      </c>
      <c r="L138" s="7"/>
      <c r="N138" s="7"/>
      <c r="O138" s="7"/>
      <c r="P138" s="7"/>
      <c r="R138" s="7"/>
      <c r="S138" s="7"/>
      <c r="U138" s="7"/>
      <c r="V138" s="7"/>
    </row>
    <row r="139" spans="1:22" x14ac:dyDescent="0.2">
      <c r="A139" s="85">
        <v>320</v>
      </c>
      <c r="B139" s="33">
        <v>0</v>
      </c>
      <c r="C139" s="18" t="s">
        <v>292</v>
      </c>
      <c r="D139" s="18"/>
      <c r="E139" s="2"/>
      <c r="F139" s="86">
        <v>0</v>
      </c>
      <c r="G139" s="84"/>
      <c r="H139" s="2"/>
      <c r="I139" s="185"/>
      <c r="J139" s="59">
        <v>3200</v>
      </c>
      <c r="L139" s="7"/>
      <c r="N139" s="7"/>
      <c r="O139" s="7"/>
      <c r="P139" s="7"/>
      <c r="R139" s="7"/>
      <c r="S139" s="7"/>
      <c r="U139" s="7"/>
      <c r="V139" s="7"/>
    </row>
    <row r="140" spans="1:22" x14ac:dyDescent="0.2">
      <c r="A140" s="85">
        <v>330</v>
      </c>
      <c r="B140" s="33"/>
      <c r="C140" s="41" t="s">
        <v>293</v>
      </c>
      <c r="D140" s="41"/>
      <c r="E140" s="2"/>
      <c r="F140" s="86">
        <v>0</v>
      </c>
      <c r="G140" s="84"/>
      <c r="H140" s="2"/>
      <c r="I140" s="192"/>
      <c r="J140" s="59">
        <v>3300</v>
      </c>
      <c r="L140" s="7"/>
      <c r="N140" s="7"/>
      <c r="O140" s="7"/>
      <c r="P140" s="7"/>
      <c r="R140" s="7"/>
      <c r="S140" s="7"/>
      <c r="U140" s="7"/>
      <c r="V140" s="7"/>
    </row>
    <row r="141" spans="1:22" x14ac:dyDescent="0.2">
      <c r="A141" s="85">
        <v>340</v>
      </c>
      <c r="B141" s="33"/>
      <c r="C141" s="41" t="s">
        <v>158</v>
      </c>
      <c r="D141" s="41"/>
      <c r="E141" s="2"/>
      <c r="F141" s="86">
        <v>0</v>
      </c>
      <c r="G141" s="84"/>
      <c r="H141" s="2"/>
      <c r="I141" s="192"/>
      <c r="J141" s="59">
        <v>3300</v>
      </c>
      <c r="L141" s="7"/>
      <c r="N141" s="7"/>
      <c r="O141" s="7"/>
      <c r="P141" s="7"/>
      <c r="R141" s="7"/>
      <c r="S141" s="7"/>
      <c r="U141" s="7"/>
      <c r="V141" s="7"/>
    </row>
    <row r="142" spans="1:22" x14ac:dyDescent="0.2">
      <c r="A142" s="85">
        <v>350</v>
      </c>
      <c r="B142" s="33"/>
      <c r="C142" s="41" t="s">
        <v>294</v>
      </c>
      <c r="D142" s="41"/>
      <c r="E142" s="2"/>
      <c r="F142" s="86">
        <v>0</v>
      </c>
      <c r="G142" s="84"/>
      <c r="H142" s="2"/>
      <c r="I142" s="185"/>
      <c r="J142" s="59">
        <v>3400</v>
      </c>
      <c r="L142" s="7"/>
      <c r="N142" s="7"/>
      <c r="O142" s="7"/>
      <c r="P142" s="7"/>
      <c r="R142" s="7"/>
      <c r="S142" s="7"/>
      <c r="U142" s="7"/>
      <c r="V142" s="7"/>
    </row>
    <row r="143" spans="1:22" x14ac:dyDescent="0.2">
      <c r="A143" s="85">
        <v>360</v>
      </c>
      <c r="B143" s="33"/>
      <c r="C143" s="41" t="s">
        <v>295</v>
      </c>
      <c r="D143" s="41"/>
      <c r="E143" s="2"/>
      <c r="F143" s="86">
        <v>0</v>
      </c>
      <c r="G143" s="84"/>
      <c r="H143" s="2"/>
      <c r="I143" s="185"/>
      <c r="J143" s="59">
        <v>3510</v>
      </c>
      <c r="L143" s="7"/>
      <c r="N143" s="7"/>
      <c r="O143" s="7"/>
      <c r="P143" s="7"/>
      <c r="R143" s="7"/>
      <c r="S143" s="7"/>
      <c r="U143" s="7"/>
      <c r="V143" s="7"/>
    </row>
    <row r="144" spans="1:22" x14ac:dyDescent="0.2">
      <c r="A144" s="85">
        <v>370</v>
      </c>
      <c r="B144" s="33"/>
      <c r="C144" s="19" t="s">
        <v>27</v>
      </c>
      <c r="D144" s="24"/>
      <c r="E144" s="2"/>
      <c r="F144" s="86">
        <v>0</v>
      </c>
      <c r="G144" s="84"/>
      <c r="H144" s="2"/>
      <c r="I144" s="185"/>
      <c r="J144" s="59" t="s">
        <v>159</v>
      </c>
      <c r="L144" s="7"/>
      <c r="N144" s="7"/>
      <c r="O144" s="7"/>
      <c r="P144" s="7"/>
      <c r="R144" s="7"/>
      <c r="S144" s="7"/>
      <c r="U144" s="7"/>
      <c r="V144" s="7"/>
    </row>
    <row r="145" spans="1:22" ht="5.0999999999999996" customHeight="1" x14ac:dyDescent="0.2">
      <c r="A145" s="85"/>
      <c r="B145" s="33"/>
      <c r="C145" s="19"/>
      <c r="D145" s="106"/>
      <c r="E145" s="37"/>
      <c r="F145" s="219"/>
      <c r="G145" s="220"/>
      <c r="H145" s="2"/>
      <c r="I145" s="185"/>
      <c r="J145" s="59"/>
      <c r="L145" s="7"/>
      <c r="N145" s="7"/>
      <c r="O145" s="7"/>
      <c r="P145" s="7"/>
      <c r="R145" s="7"/>
      <c r="S145" s="7"/>
      <c r="U145" s="7"/>
      <c r="V145" s="7"/>
    </row>
    <row r="146" spans="1:22" s="37" customFormat="1" x14ac:dyDescent="0.2">
      <c r="A146" s="104"/>
      <c r="B146" s="33"/>
      <c r="C146" s="239" t="s">
        <v>299</v>
      </c>
      <c r="D146" s="33"/>
      <c r="E146" s="2"/>
      <c r="F146" s="240">
        <f>SUM(F136:F145)</f>
        <v>0</v>
      </c>
      <c r="G146" s="88">
        <f>G138</f>
        <v>0</v>
      </c>
      <c r="H146" s="2"/>
      <c r="I146" s="183" t="s">
        <v>300</v>
      </c>
      <c r="J146" s="71"/>
    </row>
    <row r="147" spans="1:22" s="37" customFormat="1" x14ac:dyDescent="0.2">
      <c r="A147" s="104"/>
      <c r="B147" s="33"/>
      <c r="C147" s="239"/>
      <c r="D147" s="33"/>
      <c r="E147" s="2"/>
      <c r="F147" s="219"/>
      <c r="G147" s="220"/>
      <c r="H147" s="2"/>
      <c r="I147" s="183"/>
      <c r="J147" s="71"/>
    </row>
    <row r="148" spans="1:22" s="37" customFormat="1" x14ac:dyDescent="0.2">
      <c r="A148" s="104">
        <v>400</v>
      </c>
      <c r="B148" s="33"/>
      <c r="C148" s="79" t="s">
        <v>35</v>
      </c>
      <c r="D148" s="79"/>
      <c r="E148" s="2"/>
      <c r="F148" s="219"/>
      <c r="G148" s="220"/>
      <c r="H148" s="2"/>
      <c r="I148" s="183"/>
      <c r="J148" s="71"/>
    </row>
    <row r="149" spans="1:22" ht="5.0999999999999996" customHeight="1" x14ac:dyDescent="0.2">
      <c r="A149" s="7"/>
      <c r="C149" s="7"/>
      <c r="I149" s="7"/>
      <c r="J149" s="81" t="s">
        <v>160</v>
      </c>
      <c r="L149" s="7"/>
      <c r="N149" s="7"/>
      <c r="O149" s="7"/>
      <c r="P149" s="7"/>
      <c r="R149" s="7"/>
      <c r="S149" s="7"/>
      <c r="U149" s="7"/>
      <c r="V149" s="7"/>
    </row>
    <row r="150" spans="1:22" x14ac:dyDescent="0.2">
      <c r="A150" s="85">
        <v>410</v>
      </c>
      <c r="B150" s="87"/>
      <c r="C150" s="18" t="s">
        <v>161</v>
      </c>
      <c r="D150" s="18"/>
      <c r="E150" s="2"/>
      <c r="F150" s="86">
        <v>0</v>
      </c>
      <c r="G150" s="89"/>
      <c r="H150" s="2"/>
      <c r="I150" s="186" t="s">
        <v>371</v>
      </c>
      <c r="J150" s="59" t="s">
        <v>163</v>
      </c>
      <c r="L150" s="7"/>
      <c r="N150" s="7"/>
      <c r="O150" s="7"/>
      <c r="P150" s="7"/>
      <c r="R150" s="7"/>
      <c r="S150" s="7"/>
      <c r="U150" s="7"/>
      <c r="V150" s="7"/>
    </row>
    <row r="151" spans="1:22" x14ac:dyDescent="0.2">
      <c r="A151" s="85">
        <v>415</v>
      </c>
      <c r="B151" s="33"/>
      <c r="C151" s="18" t="s">
        <v>164</v>
      </c>
      <c r="D151" s="18"/>
      <c r="E151" s="2"/>
      <c r="F151" s="86">
        <v>4500</v>
      </c>
      <c r="G151" s="84"/>
      <c r="H151" s="2"/>
      <c r="I151" s="184" t="s">
        <v>377</v>
      </c>
      <c r="J151" s="59" t="s">
        <v>166</v>
      </c>
      <c r="L151" s="7"/>
      <c r="N151" s="7"/>
      <c r="O151" s="7"/>
      <c r="P151" s="7"/>
      <c r="R151" s="7"/>
      <c r="S151" s="7"/>
      <c r="U151" s="7"/>
      <c r="V151" s="7"/>
    </row>
    <row r="152" spans="1:22" x14ac:dyDescent="0.2">
      <c r="A152" s="85">
        <v>420</v>
      </c>
      <c r="B152" s="33"/>
      <c r="C152" s="41" t="s">
        <v>167</v>
      </c>
      <c r="D152" s="41"/>
      <c r="E152" s="2"/>
      <c r="F152" s="86">
        <v>15000</v>
      </c>
      <c r="G152" s="84"/>
      <c r="H152" s="2"/>
      <c r="I152" s="184" t="s">
        <v>441</v>
      </c>
      <c r="J152" s="59" t="s">
        <v>169</v>
      </c>
      <c r="L152" s="7"/>
      <c r="N152" s="7"/>
      <c r="O152" s="7"/>
      <c r="P152" s="7"/>
      <c r="R152" s="7"/>
      <c r="S152" s="7"/>
      <c r="U152" s="7"/>
      <c r="V152" s="7"/>
    </row>
    <row r="153" spans="1:22" x14ac:dyDescent="0.2">
      <c r="A153" s="85">
        <v>425</v>
      </c>
      <c r="B153" s="33"/>
      <c r="C153" s="41" t="s">
        <v>170</v>
      </c>
      <c r="D153" s="41"/>
      <c r="E153" s="2"/>
      <c r="F153" s="256"/>
      <c r="G153" s="84"/>
      <c r="H153" s="2"/>
      <c r="J153" s="59">
        <v>4230</v>
      </c>
      <c r="L153" s="7"/>
      <c r="N153" s="7"/>
      <c r="O153" s="7"/>
      <c r="P153" s="7"/>
      <c r="R153" s="7"/>
      <c r="S153" s="7"/>
      <c r="U153" s="7"/>
      <c r="V153" s="7"/>
    </row>
    <row r="154" spans="1:22" x14ac:dyDescent="0.2">
      <c r="A154" s="85">
        <v>430</v>
      </c>
      <c r="B154" s="33"/>
      <c r="C154" s="41" t="s">
        <v>172</v>
      </c>
      <c r="D154" s="41"/>
      <c r="E154" s="2"/>
      <c r="F154" s="86">
        <f>2*167</f>
        <v>334</v>
      </c>
      <c r="G154" s="84"/>
      <c r="H154" s="2"/>
      <c r="I154" s="184" t="s">
        <v>456</v>
      </c>
      <c r="J154" s="59" t="s">
        <v>174</v>
      </c>
      <c r="L154" s="7"/>
      <c r="N154" s="7"/>
      <c r="O154" s="7"/>
      <c r="P154" s="7"/>
      <c r="R154" s="7"/>
      <c r="S154" s="7"/>
      <c r="U154" s="7"/>
      <c r="V154" s="7"/>
    </row>
    <row r="155" spans="1:22" s="38" customFormat="1" x14ac:dyDescent="0.2">
      <c r="A155" s="85">
        <v>435</v>
      </c>
      <c r="B155" s="42"/>
      <c r="C155" s="41" t="s">
        <v>175</v>
      </c>
      <c r="D155" s="41"/>
      <c r="E155" s="37"/>
      <c r="F155" s="86">
        <v>0</v>
      </c>
      <c r="G155" s="84"/>
      <c r="H155" s="37"/>
      <c r="I155" s="184"/>
      <c r="J155" s="105" t="s">
        <v>155</v>
      </c>
    </row>
    <row r="156" spans="1:22" x14ac:dyDescent="0.2">
      <c r="A156" s="85">
        <v>440</v>
      </c>
      <c r="B156" s="33"/>
      <c r="C156" s="41" t="s">
        <v>177</v>
      </c>
      <c r="D156" s="41"/>
      <c r="E156" s="2"/>
      <c r="F156" s="86">
        <v>45000</v>
      </c>
      <c r="G156" s="84"/>
      <c r="H156" s="2"/>
      <c r="I156" s="184" t="s">
        <v>378</v>
      </c>
      <c r="J156" s="59">
        <v>5350</v>
      </c>
      <c r="L156" s="7"/>
      <c r="N156" s="7"/>
      <c r="O156" s="7"/>
      <c r="P156" s="7"/>
      <c r="R156" s="7"/>
      <c r="S156" s="7"/>
      <c r="U156" s="7"/>
      <c r="V156" s="7"/>
    </row>
    <row r="157" spans="1:22" x14ac:dyDescent="0.2">
      <c r="A157" s="85">
        <v>445</v>
      </c>
      <c r="B157" s="33"/>
      <c r="C157" s="41" t="s">
        <v>179</v>
      </c>
      <c r="D157" s="41"/>
      <c r="E157" s="2"/>
      <c r="F157" s="86">
        <v>500</v>
      </c>
      <c r="G157" s="84"/>
      <c r="H157" s="2"/>
      <c r="I157" s="184" t="s">
        <v>372</v>
      </c>
      <c r="J157" s="59">
        <v>5300</v>
      </c>
      <c r="L157" s="7"/>
      <c r="N157" s="7"/>
      <c r="O157" s="7"/>
      <c r="P157" s="7"/>
      <c r="R157" s="7"/>
      <c r="S157" s="7"/>
      <c r="U157" s="7"/>
      <c r="V157" s="7"/>
    </row>
    <row r="158" spans="1:22" s="38" customFormat="1" x14ac:dyDescent="0.2">
      <c r="A158" s="85">
        <v>450</v>
      </c>
      <c r="B158" s="42"/>
      <c r="C158" s="41" t="s">
        <v>27</v>
      </c>
      <c r="D158" s="41" t="s">
        <v>181</v>
      </c>
      <c r="E158" s="37"/>
      <c r="F158" s="86">
        <v>10000</v>
      </c>
      <c r="G158" s="84"/>
      <c r="H158" s="37"/>
      <c r="I158" s="184" t="s">
        <v>374</v>
      </c>
      <c r="J158" s="105"/>
    </row>
    <row r="159" spans="1:22" s="38" customFormat="1" x14ac:dyDescent="0.2">
      <c r="A159" s="85">
        <v>455</v>
      </c>
      <c r="B159" s="42"/>
      <c r="C159" s="41" t="s">
        <v>27</v>
      </c>
      <c r="D159" s="106" t="s">
        <v>182</v>
      </c>
      <c r="E159" s="37"/>
      <c r="F159" s="86">
        <v>500</v>
      </c>
      <c r="G159" s="84"/>
      <c r="H159" s="37"/>
      <c r="I159" s="184" t="s">
        <v>373</v>
      </c>
      <c r="J159" s="105"/>
    </row>
    <row r="160" spans="1:22" s="38" customFormat="1" x14ac:dyDescent="0.2">
      <c r="A160" s="85">
        <v>460</v>
      </c>
      <c r="B160" s="42"/>
      <c r="C160" s="19" t="s">
        <v>27</v>
      </c>
      <c r="D160" s="24" t="s">
        <v>442</v>
      </c>
      <c r="E160" s="37"/>
      <c r="F160" s="86">
        <v>1200</v>
      </c>
      <c r="G160" s="84"/>
      <c r="H160" s="37"/>
      <c r="I160" s="401" t="s">
        <v>370</v>
      </c>
      <c r="J160" s="105" t="s">
        <v>155</v>
      </c>
    </row>
    <row r="161" spans="1:22" s="38" customFormat="1" ht="5.0999999999999996" customHeight="1" x14ac:dyDescent="0.2">
      <c r="A161" s="85"/>
      <c r="B161" s="42"/>
      <c r="C161" s="19"/>
      <c r="D161" s="106"/>
      <c r="E161" s="37"/>
      <c r="F161" s="219"/>
      <c r="G161" s="220"/>
      <c r="H161" s="37"/>
      <c r="I161" s="194"/>
      <c r="J161" s="105"/>
    </row>
    <row r="162" spans="1:22" s="37" customFormat="1" x14ac:dyDescent="0.2">
      <c r="A162" s="104"/>
      <c r="B162" s="33"/>
      <c r="C162" s="239" t="s">
        <v>301</v>
      </c>
      <c r="D162" s="79"/>
      <c r="E162" s="2"/>
      <c r="F162" s="240">
        <f>SUM(F149:F161)</f>
        <v>77034</v>
      </c>
      <c r="G162" s="88">
        <f>G150</f>
        <v>0</v>
      </c>
      <c r="H162" s="2"/>
      <c r="I162" s="183" t="str">
        <f>C148&amp;" - Calculates automatically."</f>
        <v>Operation &amp; Maintenance of Plant - Calculates automatically.</v>
      </c>
      <c r="J162" s="71"/>
    </row>
    <row r="163" spans="1:22" s="37" customFormat="1" x14ac:dyDescent="0.2">
      <c r="A163" s="64"/>
      <c r="B163" s="44"/>
      <c r="F163" s="97"/>
      <c r="G163" s="203"/>
      <c r="I163" s="190"/>
      <c r="J163" s="71"/>
    </row>
    <row r="164" spans="1:22" s="37" customFormat="1" x14ac:dyDescent="0.2">
      <c r="A164" s="104">
        <v>500</v>
      </c>
      <c r="B164" s="33"/>
      <c r="C164" s="79" t="s">
        <v>36</v>
      </c>
      <c r="D164" s="79"/>
      <c r="F164" s="97"/>
      <c r="G164" s="98"/>
      <c r="I164" s="190"/>
      <c r="J164" s="71"/>
    </row>
    <row r="165" spans="1:22" ht="5.0999999999999996" customHeight="1" x14ac:dyDescent="0.2">
      <c r="A165" s="7"/>
      <c r="C165" s="7"/>
      <c r="I165" s="7"/>
      <c r="J165" s="81" t="s">
        <v>183</v>
      </c>
      <c r="L165" s="7"/>
      <c r="N165" s="7"/>
      <c r="O165" s="7"/>
      <c r="P165" s="7"/>
      <c r="R165" s="7"/>
      <c r="S165" s="7"/>
      <c r="U165" s="7"/>
      <c r="V165" s="7"/>
    </row>
    <row r="166" spans="1:22" x14ac:dyDescent="0.2">
      <c r="A166" s="85">
        <v>510</v>
      </c>
      <c r="B166" s="87"/>
      <c r="C166" s="41" t="s">
        <v>184</v>
      </c>
      <c r="D166" s="41"/>
      <c r="E166" s="2"/>
      <c r="F166" s="84"/>
      <c r="G166" s="84"/>
      <c r="H166" s="2"/>
      <c r="I166" s="185" t="s">
        <v>260</v>
      </c>
      <c r="J166" s="59">
        <v>5100</v>
      </c>
      <c r="L166" s="7"/>
      <c r="N166" s="7"/>
      <c r="O166" s="7"/>
      <c r="P166" s="7"/>
      <c r="R166" s="7"/>
      <c r="S166" s="7"/>
      <c r="U166" s="7"/>
      <c r="V166" s="7"/>
    </row>
    <row r="167" spans="1:22" x14ac:dyDescent="0.2">
      <c r="A167" s="85">
        <v>520</v>
      </c>
      <c r="B167" s="87"/>
      <c r="C167" s="41" t="s">
        <v>185</v>
      </c>
      <c r="D167" s="41"/>
      <c r="E167" s="2"/>
      <c r="F167" s="84"/>
      <c r="G167" s="84"/>
      <c r="H167" s="2"/>
      <c r="I167" s="185" t="s">
        <v>260</v>
      </c>
      <c r="J167" s="59" t="s">
        <v>186</v>
      </c>
      <c r="L167" s="7"/>
      <c r="N167" s="7"/>
      <c r="O167" s="7"/>
      <c r="P167" s="7"/>
      <c r="R167" s="7"/>
      <c r="S167" s="7"/>
      <c r="U167" s="7"/>
      <c r="V167" s="7"/>
    </row>
    <row r="168" spans="1:22" x14ac:dyDescent="0.2">
      <c r="A168" s="85">
        <v>530</v>
      </c>
      <c r="B168" s="33"/>
      <c r="C168" s="41" t="s">
        <v>187</v>
      </c>
      <c r="D168" s="41"/>
      <c r="E168" s="2"/>
      <c r="F168" s="86">
        <v>0</v>
      </c>
      <c r="G168" s="84"/>
      <c r="H168" s="2"/>
      <c r="I168" s="185"/>
      <c r="J168" s="59">
        <v>5260</v>
      </c>
      <c r="L168" s="7"/>
      <c r="N168" s="7"/>
      <c r="O168" s="7"/>
      <c r="P168" s="7"/>
      <c r="R168" s="7"/>
      <c r="S168" s="7"/>
      <c r="U168" s="7"/>
      <c r="V168" s="7"/>
    </row>
    <row r="169" spans="1:22" x14ac:dyDescent="0.2">
      <c r="A169" s="85">
        <v>560</v>
      </c>
      <c r="B169" s="18"/>
      <c r="C169" s="22" t="s">
        <v>189</v>
      </c>
      <c r="D169" s="41"/>
      <c r="E169" s="2"/>
      <c r="F169" s="86">
        <v>0</v>
      </c>
      <c r="G169" s="84"/>
      <c r="H169" s="2"/>
      <c r="I169" s="194"/>
      <c r="J169" s="59" t="s">
        <v>191</v>
      </c>
      <c r="L169" s="7"/>
      <c r="N169" s="7"/>
      <c r="O169" s="7"/>
      <c r="P169" s="7"/>
      <c r="R169" s="7"/>
      <c r="S169" s="7"/>
      <c r="U169" s="7"/>
      <c r="V169" s="7"/>
    </row>
    <row r="170" spans="1:22" ht="24" x14ac:dyDescent="0.2">
      <c r="A170" s="85">
        <v>570</v>
      </c>
      <c r="B170" s="18"/>
      <c r="C170" s="19" t="s">
        <v>27</v>
      </c>
      <c r="D170" s="24"/>
      <c r="E170" s="2"/>
      <c r="F170" s="86">
        <v>0</v>
      </c>
      <c r="G170" s="84"/>
      <c r="H170" s="2"/>
      <c r="I170" s="185" t="s">
        <v>192</v>
      </c>
      <c r="J170" s="59" t="s">
        <v>193</v>
      </c>
      <c r="L170" s="7"/>
      <c r="N170" s="7"/>
      <c r="O170" s="7"/>
      <c r="P170" s="7"/>
      <c r="R170" s="7"/>
      <c r="S170" s="7"/>
      <c r="U170" s="7"/>
      <c r="V170" s="7"/>
    </row>
    <row r="171" spans="1:22" ht="5.0999999999999996" customHeight="1" x14ac:dyDescent="0.2">
      <c r="A171" s="85"/>
      <c r="B171" s="18"/>
      <c r="C171" s="19"/>
      <c r="D171" s="106"/>
      <c r="E171" s="37"/>
      <c r="F171" s="219"/>
      <c r="G171" s="220"/>
      <c r="H171" s="2"/>
      <c r="I171" s="185"/>
      <c r="J171" s="59"/>
      <c r="L171" s="7"/>
      <c r="N171" s="7"/>
      <c r="O171" s="7"/>
      <c r="P171" s="7"/>
      <c r="R171" s="7"/>
      <c r="S171" s="7"/>
      <c r="U171" s="7"/>
      <c r="V171" s="7"/>
    </row>
    <row r="172" spans="1:22" x14ac:dyDescent="0.2">
      <c r="A172" s="104"/>
      <c r="B172" s="33"/>
      <c r="C172" s="239" t="s">
        <v>302</v>
      </c>
      <c r="D172" s="79"/>
      <c r="E172" s="2"/>
      <c r="F172" s="240">
        <f>SUM(F165:F171)</f>
        <v>0</v>
      </c>
      <c r="G172" s="84"/>
      <c r="H172" s="2"/>
      <c r="I172" s="183" t="str">
        <f>C164&amp;" - Calculates automatically."</f>
        <v>Benefits and Other Fixed Charges - Calculates automatically.</v>
      </c>
      <c r="J172" s="59"/>
      <c r="L172" s="7"/>
      <c r="N172" s="7"/>
      <c r="O172" s="7"/>
      <c r="P172" s="7"/>
      <c r="R172" s="7"/>
      <c r="S172" s="7"/>
      <c r="U172" s="7"/>
      <c r="V172" s="7"/>
    </row>
    <row r="173" spans="1:22" s="37" customFormat="1" x14ac:dyDescent="0.2">
      <c r="A173" s="64"/>
      <c r="B173" s="44"/>
      <c r="F173" s="97"/>
      <c r="G173" s="203"/>
      <c r="I173" s="190"/>
      <c r="J173" s="71"/>
    </row>
    <row r="174" spans="1:22" s="37" customFormat="1" x14ac:dyDescent="0.2">
      <c r="A174" s="104">
        <v>600</v>
      </c>
      <c r="B174" s="18"/>
      <c r="C174" s="35" t="s">
        <v>37</v>
      </c>
      <c r="F174" s="97"/>
      <c r="G174" s="98"/>
      <c r="I174" s="190"/>
      <c r="J174" s="71"/>
    </row>
    <row r="175" spans="1:22" ht="5.0999999999999996" customHeight="1" x14ac:dyDescent="0.2">
      <c r="A175" s="7"/>
      <c r="C175" s="7"/>
      <c r="I175" s="7"/>
      <c r="J175" s="81" t="s">
        <v>194</v>
      </c>
      <c r="L175" s="7"/>
      <c r="N175" s="7"/>
      <c r="O175" s="7"/>
      <c r="P175" s="7"/>
      <c r="R175" s="7"/>
      <c r="S175" s="7"/>
      <c r="U175" s="7"/>
      <c r="V175" s="7"/>
    </row>
    <row r="176" spans="1:22" x14ac:dyDescent="0.2">
      <c r="A176" s="85">
        <v>610</v>
      </c>
      <c r="B176" s="18"/>
      <c r="C176" s="41" t="s">
        <v>195</v>
      </c>
      <c r="D176" s="41"/>
      <c r="E176" s="2"/>
      <c r="F176" s="86">
        <v>0</v>
      </c>
      <c r="G176" s="84"/>
      <c r="H176" s="2"/>
      <c r="I176" s="185"/>
      <c r="J176" s="59" t="s">
        <v>197</v>
      </c>
      <c r="L176" s="7"/>
      <c r="N176" s="7"/>
      <c r="O176" s="7"/>
      <c r="P176" s="7"/>
      <c r="R176" s="7"/>
      <c r="S176" s="7"/>
      <c r="U176" s="7"/>
      <c r="V176" s="7"/>
    </row>
    <row r="177" spans="1:22" x14ac:dyDescent="0.2">
      <c r="A177" s="85">
        <v>620</v>
      </c>
      <c r="B177" s="18"/>
      <c r="C177" s="41" t="s">
        <v>198</v>
      </c>
      <c r="D177" s="41"/>
      <c r="E177" s="2"/>
      <c r="F177" s="86">
        <v>0</v>
      </c>
      <c r="G177" s="84"/>
      <c r="H177" s="2"/>
      <c r="I177" s="185"/>
      <c r="J177" s="59" t="s">
        <v>197</v>
      </c>
      <c r="L177" s="7"/>
      <c r="N177" s="7"/>
      <c r="O177" s="7"/>
      <c r="P177" s="7"/>
      <c r="R177" s="7"/>
      <c r="S177" s="7"/>
      <c r="U177" s="7"/>
      <c r="V177" s="7"/>
    </row>
    <row r="178" spans="1:22" ht="5.0999999999999996" customHeight="1" x14ac:dyDescent="0.2">
      <c r="A178" s="85"/>
      <c r="B178" s="18"/>
      <c r="C178" s="41"/>
      <c r="D178" s="41"/>
      <c r="E178" s="37"/>
      <c r="F178" s="219"/>
      <c r="G178" s="220"/>
      <c r="H178" s="37"/>
      <c r="I178" s="187"/>
      <c r="J178" s="59"/>
      <c r="L178" s="7"/>
      <c r="N178" s="7"/>
      <c r="O178" s="7"/>
      <c r="P178" s="7"/>
      <c r="R178" s="7"/>
      <c r="S178" s="7"/>
      <c r="U178" s="7"/>
      <c r="V178" s="7"/>
    </row>
    <row r="179" spans="1:22" s="37" customFormat="1" x14ac:dyDescent="0.2">
      <c r="A179" s="104"/>
      <c r="B179" s="18"/>
      <c r="C179" s="83" t="s">
        <v>303</v>
      </c>
      <c r="D179" s="35"/>
      <c r="E179" s="2"/>
      <c r="F179" s="240">
        <f>SUM(F175:F178)</f>
        <v>0</v>
      </c>
      <c r="G179" s="84"/>
      <c r="H179" s="2"/>
      <c r="I179" s="183" t="str">
        <f>C174&amp;" - Calculates automatically."</f>
        <v>Community Services - Calculates automatically.</v>
      </c>
      <c r="J179" s="71"/>
    </row>
    <row r="180" spans="1:22" s="37" customFormat="1" x14ac:dyDescent="0.2">
      <c r="A180" s="64"/>
      <c r="B180" s="44"/>
      <c r="F180" s="97"/>
      <c r="G180" s="203"/>
      <c r="I180" s="190"/>
      <c r="J180" s="71"/>
    </row>
    <row r="181" spans="1:22" s="37" customFormat="1" x14ac:dyDescent="0.2">
      <c r="A181" s="251">
        <v>700</v>
      </c>
      <c r="B181" s="44"/>
      <c r="C181" s="29" t="s">
        <v>40</v>
      </c>
      <c r="D181" s="29"/>
      <c r="E181" s="2"/>
      <c r="F181" s="30"/>
      <c r="G181" s="98"/>
      <c r="I181" s="190"/>
      <c r="J181" s="71"/>
    </row>
    <row r="182" spans="1:22" s="37" customFormat="1" ht="5.0999999999999996" customHeight="1" x14ac:dyDescent="0.2">
      <c r="A182" s="251"/>
      <c r="B182" s="44"/>
      <c r="C182" s="29"/>
      <c r="D182" s="29"/>
      <c r="E182" s="2"/>
      <c r="F182" s="30"/>
      <c r="G182" s="98"/>
      <c r="I182" s="190"/>
      <c r="J182" s="71"/>
    </row>
    <row r="183" spans="1:22" s="37" customFormat="1" x14ac:dyDescent="0.2">
      <c r="A183" s="184">
        <v>710</v>
      </c>
      <c r="B183" s="44"/>
      <c r="C183" s="19" t="s">
        <v>11</v>
      </c>
      <c r="D183" s="19"/>
      <c r="E183" s="2"/>
      <c r="F183" s="20">
        <v>0</v>
      </c>
      <c r="G183" s="84"/>
      <c r="I183" s="190"/>
      <c r="J183" s="71"/>
    </row>
    <row r="184" spans="1:22" s="37" customFormat="1" x14ac:dyDescent="0.2">
      <c r="A184" s="184">
        <v>720</v>
      </c>
      <c r="B184" s="44"/>
      <c r="C184" s="19" t="s">
        <v>19</v>
      </c>
      <c r="D184" s="19"/>
      <c r="E184" s="2"/>
      <c r="F184" s="20">
        <v>5000</v>
      </c>
      <c r="G184" s="84"/>
      <c r="I184" s="184" t="s">
        <v>440</v>
      </c>
      <c r="J184" s="71"/>
    </row>
    <row r="185" spans="1:22" s="37" customFormat="1" x14ac:dyDescent="0.2">
      <c r="A185" s="184">
        <v>730</v>
      </c>
      <c r="B185" s="44"/>
      <c r="C185" s="19" t="s">
        <v>43</v>
      </c>
      <c r="D185" s="19"/>
      <c r="E185" s="2"/>
      <c r="F185" s="20">
        <v>0</v>
      </c>
      <c r="G185" s="84"/>
      <c r="I185" s="184"/>
      <c r="J185" s="71"/>
    </row>
    <row r="186" spans="1:22" s="37" customFormat="1" x14ac:dyDescent="0.2">
      <c r="A186" s="184">
        <v>740</v>
      </c>
      <c r="B186" s="44"/>
      <c r="C186" s="19" t="s">
        <v>44</v>
      </c>
      <c r="D186" s="19"/>
      <c r="E186" s="2"/>
      <c r="F186" s="20">
        <v>0</v>
      </c>
      <c r="G186" s="84"/>
      <c r="I186" s="184"/>
      <c r="J186" s="71"/>
    </row>
    <row r="187" spans="1:22" s="37" customFormat="1" x14ac:dyDescent="0.2">
      <c r="A187" s="184">
        <v>750</v>
      </c>
      <c r="B187" s="44"/>
      <c r="C187" s="19" t="s">
        <v>45</v>
      </c>
      <c r="D187" s="19"/>
      <c r="E187" s="2"/>
      <c r="F187" s="20">
        <v>0</v>
      </c>
      <c r="G187" s="84"/>
      <c r="I187" s="184"/>
      <c r="J187" s="71"/>
    </row>
    <row r="188" spans="1:22" s="37" customFormat="1" x14ac:dyDescent="0.2">
      <c r="A188" s="184">
        <v>760</v>
      </c>
      <c r="B188" s="44"/>
      <c r="C188" s="19" t="s">
        <v>47</v>
      </c>
      <c r="D188" s="19"/>
      <c r="E188" s="2"/>
      <c r="F188" s="20">
        <v>0</v>
      </c>
      <c r="G188" s="84"/>
      <c r="I188" s="184"/>
      <c r="J188" s="71"/>
    </row>
    <row r="189" spans="1:22" s="37" customFormat="1" x14ac:dyDescent="0.2">
      <c r="A189" s="184">
        <v>770</v>
      </c>
      <c r="B189" s="44"/>
      <c r="C189" s="19" t="s">
        <v>27</v>
      </c>
      <c r="D189" s="24" t="s">
        <v>435</v>
      </c>
      <c r="E189" s="2"/>
      <c r="F189" s="20">
        <v>5000</v>
      </c>
      <c r="G189" s="84"/>
      <c r="I189" s="184" t="s">
        <v>433</v>
      </c>
      <c r="J189" s="71"/>
    </row>
    <row r="190" spans="1:22" s="37" customFormat="1" x14ac:dyDescent="0.2">
      <c r="A190" s="184">
        <v>780</v>
      </c>
      <c r="B190" s="44"/>
      <c r="C190" s="19" t="s">
        <v>27</v>
      </c>
      <c r="D190" s="24"/>
      <c r="E190" s="2"/>
      <c r="F190" s="20">
        <v>0</v>
      </c>
      <c r="G190" s="84"/>
      <c r="I190" s="184"/>
      <c r="J190" s="71"/>
    </row>
    <row r="191" spans="1:22" s="37" customFormat="1" ht="5.0999999999999996" customHeight="1" x14ac:dyDescent="0.2">
      <c r="A191" s="184"/>
      <c r="B191" s="44"/>
      <c r="C191" s="19"/>
      <c r="D191" s="106"/>
      <c r="F191" s="252"/>
      <c r="G191" s="220"/>
      <c r="I191" s="184"/>
      <c r="J191" s="71"/>
    </row>
    <row r="192" spans="1:22" s="37" customFormat="1" x14ac:dyDescent="0.2">
      <c r="A192" s="184"/>
      <c r="B192" s="44"/>
      <c r="C192" s="35" t="s">
        <v>49</v>
      </c>
      <c r="D192" s="35"/>
      <c r="E192" s="2"/>
      <c r="F192" s="253">
        <f>SUM(F182:F191)</f>
        <v>10000</v>
      </c>
      <c r="G192" s="84"/>
      <c r="I192" s="184"/>
      <c r="J192" s="71"/>
    </row>
    <row r="193" spans="1:22" s="37" customFormat="1" x14ac:dyDescent="0.2">
      <c r="A193" s="64"/>
      <c r="B193" s="44"/>
      <c r="F193" s="97"/>
      <c r="G193" s="98"/>
      <c r="I193" s="190"/>
      <c r="J193" s="71"/>
    </row>
    <row r="194" spans="1:22" s="37" customFormat="1" x14ac:dyDescent="0.2">
      <c r="A194" s="104">
        <v>800</v>
      </c>
      <c r="B194" s="18"/>
      <c r="C194" s="35" t="s">
        <v>199</v>
      </c>
      <c r="D194" s="35"/>
      <c r="F194" s="97"/>
      <c r="G194" s="98"/>
      <c r="I194" s="190"/>
      <c r="J194" s="71"/>
    </row>
    <row r="195" spans="1:22" ht="5.0999999999999996" customHeight="1" x14ac:dyDescent="0.2">
      <c r="A195" s="7"/>
      <c r="C195" s="7"/>
      <c r="I195" s="7"/>
      <c r="J195" s="81" t="s">
        <v>194</v>
      </c>
      <c r="L195" s="7"/>
      <c r="N195" s="7"/>
      <c r="O195" s="7"/>
      <c r="P195" s="7"/>
      <c r="R195" s="7"/>
      <c r="S195" s="7"/>
      <c r="U195" s="7"/>
      <c r="V195" s="7"/>
    </row>
    <row r="196" spans="1:22" x14ac:dyDescent="0.2">
      <c r="A196" s="85">
        <v>820</v>
      </c>
      <c r="B196" s="18"/>
      <c r="C196" s="22" t="s">
        <v>51</v>
      </c>
      <c r="D196" s="41"/>
      <c r="E196" s="2"/>
      <c r="F196" s="86">
        <v>0</v>
      </c>
      <c r="G196" s="84"/>
      <c r="H196" s="2"/>
      <c r="I196" s="185" t="s">
        <v>200</v>
      </c>
      <c r="J196" s="59" t="s">
        <v>197</v>
      </c>
      <c r="L196" s="7"/>
      <c r="N196" s="7"/>
      <c r="O196" s="7"/>
      <c r="P196" s="7"/>
      <c r="R196" s="7"/>
      <c r="S196" s="7"/>
      <c r="U196" s="7"/>
      <c r="V196" s="7"/>
    </row>
    <row r="197" spans="1:22" x14ac:dyDescent="0.2">
      <c r="A197" s="85">
        <v>830</v>
      </c>
      <c r="B197" s="18"/>
      <c r="C197" s="22" t="s">
        <v>27</v>
      </c>
      <c r="D197" s="24" t="s">
        <v>21</v>
      </c>
      <c r="E197" s="2"/>
      <c r="F197" s="86">
        <v>0</v>
      </c>
      <c r="G197" s="84"/>
      <c r="H197" s="2"/>
      <c r="I197" s="194" t="s">
        <v>28</v>
      </c>
      <c r="J197" s="59"/>
      <c r="L197" s="7"/>
      <c r="N197" s="7"/>
      <c r="O197" s="7"/>
      <c r="P197" s="7"/>
      <c r="R197" s="7"/>
      <c r="S197" s="7"/>
      <c r="U197" s="7"/>
      <c r="V197" s="7"/>
    </row>
    <row r="198" spans="1:22" ht="5.0999999999999996" customHeight="1" x14ac:dyDescent="0.2">
      <c r="A198" s="85"/>
      <c r="B198" s="18"/>
      <c r="C198" s="22"/>
      <c r="D198" s="106"/>
      <c r="E198" s="37"/>
      <c r="F198" s="219"/>
      <c r="G198" s="220"/>
      <c r="H198" s="37"/>
      <c r="I198" s="194"/>
      <c r="J198" s="59"/>
      <c r="L198" s="7"/>
      <c r="N198" s="7"/>
      <c r="O198" s="7"/>
      <c r="P198" s="7"/>
      <c r="R198" s="7"/>
      <c r="S198" s="7"/>
      <c r="U198" s="7"/>
      <c r="V198" s="7"/>
    </row>
    <row r="199" spans="1:22" s="108" customFormat="1" ht="12.75" x14ac:dyDescent="0.2">
      <c r="A199" s="104"/>
      <c r="B199" s="18"/>
      <c r="C199" s="83" t="s">
        <v>304</v>
      </c>
      <c r="D199" s="35"/>
      <c r="E199" s="2"/>
      <c r="F199" s="240">
        <f>SUM(F195:F198)</f>
        <v>0</v>
      </c>
      <c r="G199" s="84"/>
      <c r="H199" s="2"/>
      <c r="I199" s="183" t="str">
        <f>C194&amp;" - Calculates automatically."</f>
        <v>Non-Operating Expenses - Calculates automatically.</v>
      </c>
    </row>
    <row r="200" spans="1:22" s="108" customFormat="1" ht="5.0999999999999996" customHeight="1" x14ac:dyDescent="0.2">
      <c r="A200" s="21"/>
      <c r="B200" s="107"/>
      <c r="C200" s="107"/>
      <c r="D200" s="107"/>
      <c r="F200" s="109"/>
      <c r="G200" s="204"/>
      <c r="I200" s="185"/>
    </row>
    <row r="201" spans="1:22" x14ac:dyDescent="0.2">
      <c r="A201" s="104"/>
      <c r="B201" s="110"/>
      <c r="C201" s="239" t="s">
        <v>305</v>
      </c>
      <c r="D201" s="110"/>
      <c r="E201" s="2"/>
      <c r="F201" s="242">
        <f>+F26-F81-F135-F146-F162-F172-F179+F192-F199</f>
        <v>24631.5</v>
      </c>
      <c r="G201" s="88">
        <f>SUM(G199,G179,G172,G162,G146,G135,G81)</f>
        <v>0</v>
      </c>
      <c r="H201" s="2"/>
      <c r="I201" s="183" t="str">
        <f>C201&amp;" - Calculates automatically."</f>
        <v>GRAND TOTAL - Calculates automatically.</v>
      </c>
      <c r="J201" s="59"/>
      <c r="L201" s="7"/>
      <c r="N201" s="7"/>
      <c r="O201" s="7"/>
      <c r="P201" s="7"/>
      <c r="R201" s="7"/>
      <c r="S201" s="7"/>
      <c r="U201" s="7"/>
      <c r="V201" s="7"/>
    </row>
    <row r="202" spans="1:22" x14ac:dyDescent="0.2">
      <c r="C202" s="55"/>
      <c r="D202" s="2"/>
      <c r="E202" s="2"/>
      <c r="F202" s="112"/>
      <c r="G202" s="60"/>
      <c r="H202" s="112"/>
      <c r="I202" s="195"/>
      <c r="J202" s="60"/>
      <c r="K202" s="112"/>
      <c r="L202" s="60"/>
      <c r="M202" s="112"/>
      <c r="N202" s="60"/>
      <c r="O202" s="113"/>
      <c r="P202" s="60"/>
      <c r="Q202" s="2"/>
      <c r="U202" s="58"/>
    </row>
    <row r="203" spans="1:22" s="2" customFormat="1" x14ac:dyDescent="0.2">
      <c r="A203" s="56"/>
      <c r="C203" s="115"/>
      <c r="D203" s="36"/>
      <c r="F203" s="116"/>
      <c r="G203" s="60"/>
      <c r="H203" s="116"/>
      <c r="I203" s="196"/>
      <c r="J203" s="60"/>
      <c r="K203" s="116"/>
      <c r="L203" s="60"/>
      <c r="M203" s="116"/>
      <c r="N203" s="60"/>
      <c r="O203" s="55"/>
      <c r="P203" s="60"/>
      <c r="R203" s="56"/>
      <c r="S203" s="57"/>
      <c r="U203" s="58"/>
      <c r="V203" s="59"/>
    </row>
    <row r="204" spans="1:22" s="2" customFormat="1" x14ac:dyDescent="0.2">
      <c r="A204" s="56"/>
      <c r="C204" s="55"/>
      <c r="F204" s="116"/>
      <c r="G204" s="60"/>
      <c r="H204" s="116"/>
      <c r="I204" s="196"/>
      <c r="J204" s="60"/>
      <c r="K204" s="116"/>
      <c r="L204" s="60"/>
      <c r="M204" s="116"/>
      <c r="N204" s="60"/>
      <c r="O204" s="55"/>
      <c r="P204" s="60"/>
      <c r="R204" s="56"/>
      <c r="S204" s="57"/>
      <c r="U204" s="58"/>
      <c r="V204" s="59"/>
    </row>
    <row r="205" spans="1:22" x14ac:dyDescent="0.2">
      <c r="F205" s="118"/>
      <c r="G205" s="119"/>
      <c r="H205" s="118"/>
      <c r="I205" s="197"/>
      <c r="K205" s="118"/>
      <c r="M205" s="118"/>
    </row>
    <row r="206" spans="1:22" x14ac:dyDescent="0.2">
      <c r="F206" s="118"/>
      <c r="G206" s="119"/>
      <c r="H206" s="118"/>
      <c r="I206" s="197"/>
      <c r="K206" s="118"/>
      <c r="M206" s="118"/>
    </row>
    <row r="207" spans="1:22" x14ac:dyDescent="0.2">
      <c r="F207" s="118"/>
      <c r="G207" s="119"/>
      <c r="H207" s="118"/>
      <c r="I207" s="197"/>
      <c r="K207" s="118"/>
      <c r="M207" s="118"/>
    </row>
    <row r="208" spans="1:22" ht="15" x14ac:dyDescent="0.2">
      <c r="F208" s="118"/>
      <c r="G208" s="119"/>
      <c r="H208" s="118"/>
      <c r="I208" s="250"/>
      <c r="K208" s="118"/>
      <c r="M208" s="118"/>
    </row>
    <row r="209" spans="1:22" x14ac:dyDescent="0.2">
      <c r="F209" s="118"/>
      <c r="G209" s="119"/>
      <c r="H209" s="118"/>
      <c r="I209" s="197"/>
      <c r="K209" s="118"/>
      <c r="M209" s="118"/>
    </row>
    <row r="210" spans="1:22" x14ac:dyDescent="0.2">
      <c r="F210" s="118"/>
      <c r="G210" s="119"/>
      <c r="H210" s="118"/>
      <c r="I210" s="197"/>
      <c r="K210" s="118"/>
      <c r="M210" s="118"/>
    </row>
    <row r="211" spans="1:22" x14ac:dyDescent="0.2">
      <c r="F211" s="118"/>
      <c r="G211" s="119"/>
      <c r="H211" s="118"/>
      <c r="I211" s="197"/>
      <c r="K211" s="118"/>
      <c r="M211" s="118"/>
    </row>
    <row r="212" spans="1:22" x14ac:dyDescent="0.2">
      <c r="F212" s="118"/>
      <c r="G212" s="119"/>
      <c r="H212" s="118"/>
      <c r="I212" s="197"/>
      <c r="K212" s="118"/>
      <c r="M212" s="118"/>
    </row>
    <row r="213" spans="1:22" x14ac:dyDescent="0.2">
      <c r="F213" s="118"/>
      <c r="G213" s="119"/>
      <c r="H213" s="118"/>
      <c r="I213" s="197"/>
      <c r="K213" s="118"/>
      <c r="M213" s="118"/>
    </row>
    <row r="214" spans="1:22" x14ac:dyDescent="0.2">
      <c r="A214" s="7"/>
      <c r="C214" s="7"/>
      <c r="F214" s="118"/>
      <c r="G214" s="119"/>
      <c r="H214" s="118"/>
      <c r="I214" s="197"/>
      <c r="K214" s="118"/>
      <c r="M214" s="118"/>
      <c r="N214" s="7"/>
      <c r="O214" s="7"/>
      <c r="P214" s="7"/>
      <c r="R214" s="7"/>
      <c r="S214" s="7"/>
      <c r="U214" s="7"/>
      <c r="V214" s="7"/>
    </row>
    <row r="215" spans="1:22" x14ac:dyDescent="0.2">
      <c r="A215" s="7"/>
      <c r="C215" s="7"/>
      <c r="F215" s="118"/>
      <c r="G215" s="119"/>
      <c r="H215" s="118"/>
      <c r="I215" s="197"/>
      <c r="K215" s="118"/>
      <c r="M215" s="118"/>
      <c r="N215" s="7"/>
      <c r="O215" s="7"/>
      <c r="P215" s="7"/>
      <c r="R215" s="7"/>
      <c r="S215" s="7"/>
      <c r="U215" s="7"/>
      <c r="V215" s="7"/>
    </row>
    <row r="216" spans="1:22" x14ac:dyDescent="0.2">
      <c r="A216" s="7"/>
      <c r="C216" s="7"/>
      <c r="F216" s="118"/>
      <c r="G216" s="119"/>
      <c r="H216" s="118"/>
      <c r="I216" s="197"/>
      <c r="K216" s="118"/>
      <c r="M216" s="118"/>
      <c r="N216" s="7"/>
      <c r="O216" s="7"/>
      <c r="P216" s="7"/>
      <c r="R216" s="7"/>
      <c r="S216" s="7"/>
      <c r="U216" s="7"/>
      <c r="V216" s="7"/>
    </row>
    <row r="217" spans="1:22" x14ac:dyDescent="0.2">
      <c r="A217" s="7"/>
      <c r="C217" s="7"/>
      <c r="F217" s="118"/>
      <c r="G217" s="119"/>
      <c r="H217" s="118"/>
      <c r="I217" s="197"/>
      <c r="K217" s="118"/>
      <c r="M217" s="118"/>
      <c r="N217" s="7"/>
      <c r="O217" s="7"/>
      <c r="P217" s="7"/>
      <c r="R217" s="7"/>
      <c r="S217" s="7"/>
      <c r="U217" s="7"/>
      <c r="V217" s="7"/>
    </row>
    <row r="218" spans="1:22" x14ac:dyDescent="0.2">
      <c r="A218" s="7"/>
      <c r="C218" s="7"/>
      <c r="F218" s="118"/>
      <c r="G218" s="119"/>
      <c r="H218" s="118"/>
      <c r="I218" s="197"/>
      <c r="K218" s="118"/>
      <c r="M218" s="118"/>
      <c r="N218" s="7"/>
      <c r="O218" s="7"/>
      <c r="P218" s="7"/>
      <c r="R218" s="7"/>
      <c r="S218" s="7"/>
      <c r="U218" s="7"/>
      <c r="V218" s="7"/>
    </row>
    <row r="219" spans="1:22" x14ac:dyDescent="0.2">
      <c r="A219" s="7"/>
      <c r="C219" s="7"/>
      <c r="F219" s="118"/>
      <c r="G219" s="119"/>
      <c r="H219" s="118"/>
      <c r="I219" s="197"/>
      <c r="K219" s="118"/>
      <c r="M219" s="118"/>
      <c r="N219" s="7"/>
      <c r="O219" s="7"/>
      <c r="P219" s="7"/>
      <c r="R219" s="7"/>
      <c r="S219" s="7"/>
      <c r="U219" s="7"/>
      <c r="V219" s="7"/>
    </row>
    <row r="220" spans="1:22" x14ac:dyDescent="0.2">
      <c r="A220" s="7"/>
      <c r="C220" s="7"/>
      <c r="F220" s="118"/>
      <c r="G220" s="119"/>
      <c r="H220" s="118"/>
      <c r="I220" s="197"/>
      <c r="K220" s="118"/>
      <c r="M220" s="118"/>
      <c r="N220" s="7"/>
      <c r="O220" s="7"/>
      <c r="P220" s="7"/>
      <c r="R220" s="7"/>
      <c r="S220" s="7"/>
      <c r="U220" s="7"/>
      <c r="V220" s="7"/>
    </row>
    <row r="221" spans="1:22" x14ac:dyDescent="0.2">
      <c r="A221" s="7"/>
      <c r="C221" s="7"/>
      <c r="F221" s="118"/>
      <c r="G221" s="119"/>
      <c r="H221" s="118"/>
      <c r="I221" s="197"/>
      <c r="K221" s="118"/>
      <c r="M221" s="118"/>
      <c r="N221" s="7"/>
      <c r="O221" s="7"/>
      <c r="P221" s="7"/>
      <c r="R221" s="7"/>
      <c r="S221" s="7"/>
      <c r="U221" s="7"/>
      <c r="V221" s="7"/>
    </row>
    <row r="222" spans="1:22" x14ac:dyDescent="0.2">
      <c r="A222" s="7"/>
      <c r="C222" s="7"/>
      <c r="F222" s="118"/>
      <c r="G222" s="119"/>
      <c r="H222" s="118"/>
      <c r="I222" s="197"/>
      <c r="K222" s="118"/>
      <c r="M222" s="118"/>
      <c r="N222" s="7"/>
      <c r="O222" s="7"/>
      <c r="P222" s="7"/>
      <c r="R222" s="7"/>
      <c r="S222" s="7"/>
      <c r="U222" s="7"/>
      <c r="V222" s="7"/>
    </row>
    <row r="223" spans="1:22" x14ac:dyDescent="0.2">
      <c r="A223" s="7"/>
      <c r="C223" s="7"/>
      <c r="F223" s="118"/>
      <c r="G223" s="119"/>
      <c r="H223" s="118"/>
      <c r="I223" s="197"/>
      <c r="K223" s="118"/>
      <c r="M223" s="118"/>
      <c r="N223" s="7"/>
      <c r="O223" s="7"/>
      <c r="P223" s="7"/>
      <c r="R223" s="7"/>
      <c r="S223" s="7"/>
      <c r="U223" s="7"/>
      <c r="V223" s="7"/>
    </row>
    <row r="224" spans="1:22" x14ac:dyDescent="0.2">
      <c r="A224" s="7"/>
      <c r="C224" s="7"/>
      <c r="F224" s="118"/>
      <c r="G224" s="119"/>
      <c r="H224" s="118"/>
      <c r="I224" s="197"/>
      <c r="K224" s="118"/>
      <c r="M224" s="118"/>
      <c r="N224" s="7"/>
      <c r="O224" s="7"/>
      <c r="P224" s="7"/>
      <c r="R224" s="7"/>
      <c r="S224" s="7"/>
      <c r="U224" s="7"/>
      <c r="V224" s="7"/>
    </row>
    <row r="225" spans="1:22" x14ac:dyDescent="0.2">
      <c r="A225" s="7"/>
      <c r="C225" s="7"/>
      <c r="F225" s="118"/>
      <c r="G225" s="119"/>
      <c r="H225" s="118"/>
      <c r="I225" s="197"/>
      <c r="K225" s="118"/>
      <c r="M225" s="118"/>
      <c r="N225" s="7"/>
      <c r="O225" s="7"/>
      <c r="P225" s="7"/>
      <c r="R225" s="7"/>
      <c r="S225" s="7"/>
      <c r="U225" s="7"/>
      <c r="V225" s="7"/>
    </row>
    <row r="226" spans="1:22" x14ac:dyDescent="0.2">
      <c r="A226" s="7"/>
      <c r="C226" s="7"/>
      <c r="F226" s="118"/>
      <c r="G226" s="119"/>
      <c r="H226" s="118"/>
      <c r="I226" s="197"/>
      <c r="K226" s="118"/>
      <c r="M226" s="118"/>
      <c r="N226" s="7"/>
      <c r="O226" s="7"/>
      <c r="P226" s="7"/>
      <c r="R226" s="7"/>
      <c r="S226" s="7"/>
      <c r="U226" s="7"/>
      <c r="V226" s="7"/>
    </row>
    <row r="227" spans="1:22" x14ac:dyDescent="0.2">
      <c r="A227" s="7"/>
      <c r="C227" s="7"/>
      <c r="F227" s="118"/>
      <c r="G227" s="119"/>
      <c r="H227" s="118"/>
      <c r="I227" s="197"/>
      <c r="K227" s="118"/>
      <c r="M227" s="118"/>
      <c r="N227" s="7"/>
      <c r="O227" s="7"/>
      <c r="P227" s="7"/>
      <c r="R227" s="7"/>
      <c r="S227" s="7"/>
      <c r="U227" s="7"/>
      <c r="V227" s="7"/>
    </row>
    <row r="228" spans="1:22" x14ac:dyDescent="0.2">
      <c r="A228" s="7"/>
      <c r="C228" s="7"/>
      <c r="F228" s="118"/>
      <c r="G228" s="119"/>
      <c r="H228" s="118"/>
      <c r="I228" s="197"/>
      <c r="K228" s="118"/>
      <c r="M228" s="118"/>
      <c r="N228" s="7"/>
      <c r="O228" s="7"/>
      <c r="P228" s="7"/>
      <c r="R228" s="7"/>
      <c r="S228" s="7"/>
      <c r="U228" s="7"/>
      <c r="V228" s="7"/>
    </row>
    <row r="229" spans="1:22" x14ac:dyDescent="0.2">
      <c r="A229" s="7"/>
      <c r="C229" s="7"/>
      <c r="F229" s="118"/>
      <c r="G229" s="119"/>
      <c r="H229" s="118"/>
      <c r="I229" s="197"/>
      <c r="K229" s="118"/>
      <c r="M229" s="118"/>
      <c r="N229" s="7"/>
      <c r="O229" s="7"/>
      <c r="P229" s="7"/>
      <c r="R229" s="7"/>
      <c r="S229" s="7"/>
      <c r="U229" s="7"/>
      <c r="V229" s="7"/>
    </row>
    <row r="230" spans="1:22" x14ac:dyDescent="0.2">
      <c r="A230" s="7"/>
      <c r="C230" s="7"/>
      <c r="F230" s="118"/>
      <c r="G230" s="119"/>
      <c r="H230" s="118"/>
      <c r="I230" s="197"/>
      <c r="K230" s="118"/>
      <c r="M230" s="118"/>
      <c r="N230" s="7"/>
      <c r="O230" s="7"/>
      <c r="P230" s="7"/>
      <c r="R230" s="7"/>
      <c r="S230" s="7"/>
      <c r="U230" s="7"/>
      <c r="V230" s="7"/>
    </row>
    <row r="231" spans="1:22" x14ac:dyDescent="0.2">
      <c r="A231" s="7"/>
      <c r="C231" s="7"/>
      <c r="F231" s="118"/>
      <c r="G231" s="119"/>
      <c r="H231" s="118"/>
      <c r="I231" s="197"/>
      <c r="K231" s="118"/>
      <c r="M231" s="118"/>
      <c r="N231" s="7"/>
      <c r="O231" s="7"/>
      <c r="P231" s="7"/>
      <c r="R231" s="7"/>
      <c r="S231" s="7"/>
      <c r="U231" s="7"/>
      <c r="V231" s="7"/>
    </row>
    <row r="232" spans="1:22" x14ac:dyDescent="0.2">
      <c r="A232" s="7"/>
      <c r="C232" s="7"/>
      <c r="F232" s="118"/>
      <c r="G232" s="119"/>
      <c r="H232" s="118"/>
      <c r="I232" s="197"/>
      <c r="K232" s="118"/>
      <c r="M232" s="118"/>
      <c r="N232" s="7"/>
      <c r="O232" s="7"/>
      <c r="P232" s="7"/>
      <c r="R232" s="7"/>
      <c r="S232" s="7"/>
      <c r="U232" s="7"/>
      <c r="V232" s="7"/>
    </row>
    <row r="233" spans="1:22" x14ac:dyDescent="0.2">
      <c r="A233" s="7"/>
      <c r="C233" s="7"/>
      <c r="F233" s="118"/>
      <c r="G233" s="119"/>
      <c r="H233" s="118"/>
      <c r="I233" s="197"/>
      <c r="K233" s="118"/>
      <c r="M233" s="118"/>
      <c r="N233" s="7"/>
      <c r="O233" s="7"/>
      <c r="P233" s="7"/>
      <c r="R233" s="7"/>
      <c r="S233" s="7"/>
      <c r="U233" s="7"/>
      <c r="V233" s="7"/>
    </row>
    <row r="234" spans="1:22" x14ac:dyDescent="0.2">
      <c r="A234" s="7"/>
      <c r="C234" s="7"/>
      <c r="F234" s="118"/>
      <c r="G234" s="119"/>
      <c r="H234" s="118"/>
      <c r="I234" s="197"/>
      <c r="K234" s="118"/>
      <c r="M234" s="118"/>
      <c r="N234" s="7"/>
      <c r="O234" s="7"/>
      <c r="P234" s="7"/>
      <c r="R234" s="7"/>
      <c r="S234" s="7"/>
      <c r="U234" s="7"/>
      <c r="V234" s="7"/>
    </row>
    <row r="235" spans="1:22" x14ac:dyDescent="0.2">
      <c r="A235" s="7"/>
      <c r="C235" s="7"/>
      <c r="F235" s="118"/>
      <c r="G235" s="119"/>
      <c r="H235" s="118"/>
      <c r="I235" s="197"/>
      <c r="K235" s="118"/>
      <c r="M235" s="118"/>
      <c r="N235" s="7"/>
      <c r="O235" s="7"/>
      <c r="P235" s="7"/>
      <c r="R235" s="7"/>
      <c r="S235" s="7"/>
      <c r="U235" s="7"/>
      <c r="V235" s="7"/>
    </row>
    <row r="236" spans="1:22" x14ac:dyDescent="0.2">
      <c r="A236" s="7"/>
      <c r="C236" s="7"/>
      <c r="F236" s="118"/>
      <c r="G236" s="119"/>
      <c r="H236" s="118"/>
      <c r="I236" s="197"/>
      <c r="K236" s="118"/>
      <c r="M236" s="118"/>
      <c r="N236" s="7"/>
      <c r="O236" s="7"/>
      <c r="P236" s="7"/>
      <c r="R236" s="7"/>
      <c r="S236" s="7"/>
      <c r="U236" s="7"/>
      <c r="V236" s="7"/>
    </row>
    <row r="237" spans="1:22" x14ac:dyDescent="0.2">
      <c r="A237" s="7"/>
      <c r="C237" s="7"/>
      <c r="F237" s="118"/>
      <c r="G237" s="119"/>
      <c r="H237" s="118"/>
      <c r="I237" s="197"/>
      <c r="K237" s="118"/>
      <c r="M237" s="118"/>
      <c r="N237" s="7"/>
      <c r="O237" s="7"/>
      <c r="P237" s="7"/>
      <c r="R237" s="7"/>
      <c r="S237" s="7"/>
      <c r="U237" s="7"/>
      <c r="V237" s="7"/>
    </row>
    <row r="238" spans="1:22" x14ac:dyDescent="0.2">
      <c r="A238" s="7"/>
      <c r="C238" s="7"/>
      <c r="F238" s="118"/>
      <c r="G238" s="119"/>
      <c r="H238" s="118"/>
      <c r="I238" s="197"/>
      <c r="K238" s="118"/>
      <c r="M238" s="118"/>
      <c r="N238" s="7"/>
      <c r="O238" s="7"/>
      <c r="P238" s="7"/>
      <c r="R238" s="7"/>
      <c r="S238" s="7"/>
      <c r="U238" s="7"/>
      <c r="V238" s="7"/>
    </row>
    <row r="239" spans="1:22" x14ac:dyDescent="0.2">
      <c r="A239" s="7"/>
      <c r="C239" s="7"/>
      <c r="F239" s="118"/>
      <c r="G239" s="119"/>
      <c r="H239" s="118"/>
      <c r="I239" s="197"/>
      <c r="K239" s="118"/>
      <c r="M239" s="118"/>
      <c r="N239" s="7"/>
      <c r="O239" s="7"/>
      <c r="P239" s="7"/>
      <c r="R239" s="7"/>
      <c r="S239" s="7"/>
      <c r="U239" s="7"/>
      <c r="V239" s="7"/>
    </row>
    <row r="240" spans="1:22" x14ac:dyDescent="0.2">
      <c r="A240" s="7"/>
      <c r="C240" s="7"/>
      <c r="F240" s="118"/>
      <c r="G240" s="119"/>
      <c r="H240" s="118"/>
      <c r="I240" s="197"/>
      <c r="K240" s="118"/>
      <c r="M240" s="118"/>
      <c r="N240" s="7"/>
      <c r="O240" s="7"/>
      <c r="P240" s="7"/>
      <c r="R240" s="7"/>
      <c r="S240" s="7"/>
      <c r="U240" s="7"/>
      <c r="V240" s="7"/>
    </row>
    <row r="241" spans="1:22" x14ac:dyDescent="0.2">
      <c r="A241" s="7"/>
      <c r="C241" s="7"/>
      <c r="F241" s="118"/>
      <c r="G241" s="119"/>
      <c r="H241" s="118"/>
      <c r="I241" s="197"/>
      <c r="K241" s="118"/>
      <c r="M241" s="118"/>
      <c r="N241" s="7"/>
      <c r="O241" s="7"/>
      <c r="P241" s="7"/>
      <c r="R241" s="7"/>
      <c r="S241" s="7"/>
      <c r="U241" s="7"/>
      <c r="V241" s="7"/>
    </row>
    <row r="242" spans="1:22" x14ac:dyDescent="0.2">
      <c r="A242" s="7"/>
      <c r="C242" s="7"/>
      <c r="F242" s="118"/>
      <c r="G242" s="119"/>
      <c r="H242" s="118"/>
      <c r="I242" s="197"/>
      <c r="K242" s="118"/>
      <c r="M242" s="118"/>
      <c r="N242" s="7"/>
      <c r="O242" s="7"/>
      <c r="P242" s="7"/>
      <c r="R242" s="7"/>
      <c r="S242" s="7"/>
      <c r="U242" s="7"/>
      <c r="V242" s="7"/>
    </row>
    <row r="243" spans="1:22" x14ac:dyDescent="0.2">
      <c r="A243" s="7"/>
      <c r="C243" s="7"/>
      <c r="F243" s="118"/>
      <c r="G243" s="119"/>
      <c r="H243" s="118"/>
      <c r="I243" s="197"/>
      <c r="K243" s="118"/>
      <c r="M243" s="118"/>
      <c r="N243" s="7"/>
      <c r="O243" s="7"/>
      <c r="P243" s="7"/>
      <c r="R243" s="7"/>
      <c r="S243" s="7"/>
      <c r="U243" s="7"/>
      <c r="V243" s="7"/>
    </row>
    <row r="244" spans="1:22" x14ac:dyDescent="0.2">
      <c r="A244" s="7"/>
      <c r="C244" s="7"/>
      <c r="F244" s="118"/>
      <c r="G244" s="119"/>
      <c r="H244" s="118"/>
      <c r="I244" s="197"/>
      <c r="K244" s="118"/>
      <c r="M244" s="118"/>
      <c r="N244" s="7"/>
      <c r="O244" s="7"/>
      <c r="P244" s="7"/>
      <c r="R244" s="7"/>
      <c r="S244" s="7"/>
      <c r="U244" s="7"/>
      <c r="V244" s="7"/>
    </row>
    <row r="245" spans="1:22" x14ac:dyDescent="0.2">
      <c r="A245" s="7"/>
      <c r="C245" s="7"/>
      <c r="F245" s="118"/>
      <c r="G245" s="119"/>
      <c r="H245" s="118"/>
      <c r="I245" s="197"/>
      <c r="K245" s="118"/>
      <c r="M245" s="118"/>
      <c r="N245" s="7"/>
      <c r="O245" s="7"/>
      <c r="P245" s="7"/>
      <c r="R245" s="7"/>
      <c r="S245" s="7"/>
      <c r="U245" s="7"/>
      <c r="V245" s="7"/>
    </row>
    <row r="246" spans="1:22" x14ac:dyDescent="0.2">
      <c r="A246" s="7"/>
      <c r="C246" s="7"/>
      <c r="F246" s="118"/>
      <c r="G246" s="119"/>
      <c r="H246" s="118"/>
      <c r="I246" s="197"/>
      <c r="K246" s="118"/>
      <c r="M246" s="118"/>
      <c r="N246" s="7"/>
      <c r="O246" s="7"/>
      <c r="P246" s="7"/>
      <c r="R246" s="7"/>
      <c r="S246" s="7"/>
      <c r="U246" s="7"/>
      <c r="V246" s="7"/>
    </row>
    <row r="247" spans="1:22" x14ac:dyDescent="0.2">
      <c r="A247" s="7"/>
      <c r="C247" s="7"/>
      <c r="F247" s="118"/>
      <c r="G247" s="119"/>
      <c r="H247" s="118"/>
      <c r="I247" s="197"/>
      <c r="K247" s="118"/>
      <c r="M247" s="118"/>
      <c r="N247" s="7"/>
      <c r="O247" s="7"/>
      <c r="P247" s="7"/>
      <c r="R247" s="7"/>
      <c r="S247" s="7"/>
      <c r="U247" s="7"/>
      <c r="V247" s="7"/>
    </row>
    <row r="248" spans="1:22" x14ac:dyDescent="0.2">
      <c r="A248" s="7"/>
      <c r="C248" s="7"/>
      <c r="F248" s="118"/>
      <c r="G248" s="119"/>
      <c r="H248" s="118"/>
      <c r="I248" s="197"/>
      <c r="K248" s="118"/>
      <c r="M248" s="118"/>
      <c r="N248" s="7"/>
      <c r="O248" s="7"/>
      <c r="P248" s="7"/>
      <c r="R248" s="7"/>
      <c r="S248" s="7"/>
      <c r="U248" s="7"/>
      <c r="V248" s="7"/>
    </row>
    <row r="249" spans="1:22" x14ac:dyDescent="0.2">
      <c r="A249" s="7"/>
      <c r="C249" s="7"/>
      <c r="F249" s="118"/>
      <c r="G249" s="119"/>
      <c r="H249" s="118"/>
      <c r="I249" s="197"/>
      <c r="K249" s="118"/>
      <c r="M249" s="118"/>
      <c r="N249" s="7"/>
      <c r="O249" s="7"/>
      <c r="P249" s="7"/>
      <c r="R249" s="7"/>
      <c r="S249" s="7"/>
      <c r="U249" s="7"/>
      <c r="V249" s="7"/>
    </row>
    <row r="250" spans="1:22" x14ac:dyDescent="0.2">
      <c r="A250" s="7"/>
      <c r="C250" s="7"/>
      <c r="F250" s="118"/>
      <c r="G250" s="119"/>
      <c r="H250" s="118"/>
      <c r="I250" s="197"/>
      <c r="K250" s="118"/>
      <c r="M250" s="118"/>
      <c r="N250" s="7"/>
      <c r="O250" s="7"/>
      <c r="P250" s="7"/>
      <c r="R250" s="7"/>
      <c r="S250" s="7"/>
      <c r="U250" s="7"/>
      <c r="V250" s="7"/>
    </row>
    <row r="251" spans="1:22" x14ac:dyDescent="0.2">
      <c r="A251" s="7"/>
      <c r="C251" s="7"/>
      <c r="F251" s="118"/>
      <c r="G251" s="119"/>
      <c r="H251" s="118"/>
      <c r="I251" s="197"/>
      <c r="K251" s="118"/>
      <c r="M251" s="118"/>
      <c r="N251" s="7"/>
      <c r="O251" s="7"/>
      <c r="P251" s="7"/>
      <c r="R251" s="7"/>
      <c r="S251" s="7"/>
      <c r="U251" s="7"/>
      <c r="V251" s="7"/>
    </row>
    <row r="252" spans="1:22" x14ac:dyDescent="0.2">
      <c r="A252" s="7"/>
      <c r="C252" s="7"/>
      <c r="F252" s="118"/>
      <c r="G252" s="119"/>
      <c r="H252" s="118"/>
      <c r="I252" s="197"/>
      <c r="K252" s="118"/>
      <c r="M252" s="118"/>
      <c r="N252" s="7"/>
      <c r="O252" s="7"/>
      <c r="P252" s="7"/>
      <c r="R252" s="7"/>
      <c r="S252" s="7"/>
      <c r="U252" s="7"/>
      <c r="V252" s="7"/>
    </row>
    <row r="253" spans="1:22" x14ac:dyDescent="0.2">
      <c r="A253" s="7"/>
      <c r="C253" s="7"/>
      <c r="F253" s="118"/>
      <c r="G253" s="119"/>
      <c r="H253" s="118"/>
      <c r="I253" s="197"/>
      <c r="K253" s="118"/>
      <c r="M253" s="118"/>
      <c r="N253" s="7"/>
      <c r="O253" s="7"/>
      <c r="P253" s="7"/>
      <c r="R253" s="7"/>
      <c r="S253" s="7"/>
      <c r="U253" s="7"/>
      <c r="V253" s="7"/>
    </row>
    <row r="254" spans="1:22" x14ac:dyDescent="0.2">
      <c r="A254" s="7"/>
      <c r="C254" s="7"/>
      <c r="F254" s="118"/>
      <c r="G254" s="119"/>
      <c r="H254" s="118"/>
      <c r="I254" s="197"/>
      <c r="K254" s="118"/>
      <c r="M254" s="118"/>
      <c r="N254" s="7"/>
      <c r="O254" s="7"/>
      <c r="P254" s="7"/>
      <c r="R254" s="7"/>
      <c r="S254" s="7"/>
      <c r="U254" s="7"/>
      <c r="V254" s="7"/>
    </row>
    <row r="255" spans="1:22" x14ac:dyDescent="0.2">
      <c r="A255" s="7"/>
      <c r="C255" s="7"/>
      <c r="F255" s="118"/>
      <c r="G255" s="119"/>
      <c r="H255" s="118"/>
      <c r="I255" s="197"/>
      <c r="K255" s="118"/>
      <c r="M255" s="118"/>
      <c r="N255" s="7"/>
      <c r="O255" s="7"/>
      <c r="P255" s="7"/>
      <c r="R255" s="7"/>
      <c r="S255" s="7"/>
      <c r="U255" s="7"/>
      <c r="V255" s="7"/>
    </row>
    <row r="256" spans="1:22" x14ac:dyDescent="0.2">
      <c r="A256" s="7"/>
      <c r="C256" s="7"/>
      <c r="F256" s="118"/>
      <c r="G256" s="119"/>
      <c r="H256" s="118"/>
      <c r="I256" s="197"/>
      <c r="K256" s="118"/>
      <c r="M256" s="118"/>
      <c r="N256" s="7"/>
      <c r="O256" s="7"/>
      <c r="P256" s="7"/>
      <c r="R256" s="7"/>
      <c r="S256" s="7"/>
      <c r="U256" s="7"/>
      <c r="V256" s="7"/>
    </row>
    <row r="257" spans="1:22" x14ac:dyDescent="0.2">
      <c r="A257" s="7"/>
      <c r="C257" s="7"/>
      <c r="F257" s="118"/>
      <c r="G257" s="119"/>
      <c r="H257" s="118"/>
      <c r="I257" s="197"/>
      <c r="K257" s="118"/>
      <c r="M257" s="118"/>
      <c r="N257" s="7"/>
      <c r="O257" s="7"/>
      <c r="P257" s="7"/>
      <c r="R257" s="7"/>
      <c r="S257" s="7"/>
      <c r="U257" s="7"/>
      <c r="V257" s="7"/>
    </row>
    <row r="258" spans="1:22" x14ac:dyDescent="0.2">
      <c r="A258" s="7"/>
      <c r="C258" s="7"/>
      <c r="F258" s="118"/>
      <c r="G258" s="119"/>
      <c r="H258" s="118"/>
      <c r="I258" s="197"/>
      <c r="K258" s="118"/>
      <c r="M258" s="118"/>
      <c r="N258" s="7"/>
      <c r="O258" s="7"/>
      <c r="P258" s="7"/>
      <c r="R258" s="7"/>
      <c r="S258" s="7"/>
      <c r="U258" s="7"/>
      <c r="V258" s="7"/>
    </row>
    <row r="259" spans="1:22" x14ac:dyDescent="0.2">
      <c r="A259" s="7"/>
      <c r="C259" s="7"/>
      <c r="F259" s="118"/>
      <c r="G259" s="119"/>
      <c r="H259" s="118"/>
      <c r="I259" s="197"/>
      <c r="K259" s="118"/>
      <c r="M259" s="118"/>
      <c r="N259" s="7"/>
      <c r="O259" s="7"/>
      <c r="P259" s="7"/>
      <c r="R259" s="7"/>
      <c r="S259" s="7"/>
      <c r="U259" s="7"/>
      <c r="V259" s="7"/>
    </row>
    <row r="260" spans="1:22" x14ac:dyDescent="0.2">
      <c r="A260" s="7"/>
      <c r="C260" s="7"/>
      <c r="F260" s="118"/>
      <c r="G260" s="119"/>
      <c r="H260" s="118"/>
      <c r="I260" s="197"/>
      <c r="K260" s="118"/>
      <c r="M260" s="118"/>
      <c r="N260" s="7"/>
      <c r="O260" s="7"/>
      <c r="P260" s="7"/>
      <c r="R260" s="7"/>
      <c r="S260" s="7"/>
      <c r="U260" s="7"/>
      <c r="V260" s="7"/>
    </row>
    <row r="261" spans="1:22" x14ac:dyDescent="0.2">
      <c r="A261" s="7"/>
      <c r="C261" s="7"/>
      <c r="F261" s="118"/>
      <c r="G261" s="119"/>
      <c r="H261" s="118"/>
      <c r="I261" s="197"/>
      <c r="K261" s="118"/>
      <c r="M261" s="118"/>
      <c r="N261" s="7"/>
      <c r="O261" s="7"/>
      <c r="P261" s="7"/>
      <c r="R261" s="7"/>
      <c r="S261" s="7"/>
      <c r="U261" s="7"/>
      <c r="V261" s="7"/>
    </row>
    <row r="262" spans="1:22" x14ac:dyDescent="0.2">
      <c r="A262" s="7"/>
      <c r="C262" s="7"/>
      <c r="F262" s="118"/>
      <c r="G262" s="119"/>
      <c r="H262" s="118"/>
      <c r="I262" s="197"/>
      <c r="K262" s="118"/>
      <c r="M262" s="118"/>
      <c r="N262" s="7"/>
      <c r="O262" s="7"/>
      <c r="P262" s="7"/>
      <c r="R262" s="7"/>
      <c r="S262" s="7"/>
      <c r="U262" s="7"/>
      <c r="V262" s="7"/>
    </row>
    <row r="263" spans="1:22" x14ac:dyDescent="0.2">
      <c r="A263" s="7"/>
      <c r="C263" s="7"/>
      <c r="F263" s="118"/>
      <c r="G263" s="119"/>
      <c r="H263" s="118"/>
      <c r="I263" s="197"/>
      <c r="K263" s="118"/>
      <c r="M263" s="118"/>
      <c r="N263" s="7"/>
      <c r="O263" s="7"/>
      <c r="P263" s="7"/>
      <c r="R263" s="7"/>
      <c r="S263" s="7"/>
      <c r="U263" s="7"/>
      <c r="V263" s="7"/>
    </row>
    <row r="264" spans="1:22" x14ac:dyDescent="0.2">
      <c r="A264" s="7"/>
      <c r="C264" s="7"/>
      <c r="F264" s="118"/>
      <c r="G264" s="119"/>
      <c r="H264" s="118"/>
      <c r="I264" s="197"/>
      <c r="K264" s="118"/>
      <c r="M264" s="118"/>
      <c r="N264" s="7"/>
      <c r="O264" s="7"/>
      <c r="P264" s="7"/>
      <c r="R264" s="7"/>
      <c r="S264" s="7"/>
      <c r="U264" s="7"/>
      <c r="V264" s="7"/>
    </row>
    <row r="265" spans="1:22" x14ac:dyDescent="0.2">
      <c r="A265" s="7"/>
      <c r="C265" s="7"/>
      <c r="F265" s="118"/>
      <c r="G265" s="119"/>
      <c r="H265" s="118"/>
      <c r="I265" s="197"/>
      <c r="K265" s="118"/>
      <c r="M265" s="118"/>
      <c r="N265" s="7"/>
      <c r="O265" s="7"/>
      <c r="P265" s="7"/>
      <c r="R265" s="7"/>
      <c r="S265" s="7"/>
      <c r="U265" s="7"/>
      <c r="V265" s="7"/>
    </row>
    <row r="266" spans="1:22" x14ac:dyDescent="0.2">
      <c r="A266" s="7"/>
      <c r="C266" s="7"/>
      <c r="F266" s="118"/>
      <c r="G266" s="119"/>
      <c r="H266" s="118"/>
      <c r="I266" s="197"/>
      <c r="K266" s="118"/>
      <c r="M266" s="118"/>
      <c r="N266" s="7"/>
      <c r="O266" s="7"/>
      <c r="P266" s="7"/>
      <c r="R266" s="7"/>
      <c r="S266" s="7"/>
      <c r="U266" s="7"/>
      <c r="V266" s="7"/>
    </row>
    <row r="267" spans="1:22" x14ac:dyDescent="0.2">
      <c r="A267" s="7"/>
      <c r="C267" s="7"/>
      <c r="F267" s="118"/>
      <c r="G267" s="119"/>
      <c r="H267" s="118"/>
      <c r="I267" s="197"/>
      <c r="K267" s="118"/>
      <c r="M267" s="118"/>
      <c r="N267" s="7"/>
      <c r="O267" s="7"/>
      <c r="P267" s="7"/>
      <c r="R267" s="7"/>
      <c r="S267" s="7"/>
      <c r="U267" s="7"/>
      <c r="V267" s="7"/>
    </row>
    <row r="268" spans="1:22" x14ac:dyDescent="0.2">
      <c r="A268" s="7"/>
      <c r="C268" s="7"/>
      <c r="F268" s="118"/>
      <c r="G268" s="119"/>
      <c r="H268" s="118"/>
      <c r="I268" s="197"/>
      <c r="K268" s="118"/>
      <c r="M268" s="118"/>
      <c r="N268" s="7"/>
      <c r="O268" s="7"/>
      <c r="P268" s="7"/>
      <c r="R268" s="7"/>
      <c r="S268" s="7"/>
      <c r="U268" s="7"/>
      <c r="V268" s="7"/>
    </row>
    <row r="269" spans="1:22" x14ac:dyDescent="0.2">
      <c r="A269" s="7"/>
      <c r="C269" s="7"/>
      <c r="F269" s="118"/>
      <c r="G269" s="119"/>
      <c r="H269" s="118"/>
      <c r="I269" s="197"/>
      <c r="K269" s="118"/>
      <c r="M269" s="118"/>
      <c r="N269" s="7"/>
      <c r="O269" s="7"/>
      <c r="P269" s="7"/>
      <c r="R269" s="7"/>
      <c r="S269" s="7"/>
      <c r="U269" s="7"/>
      <c r="V269" s="7"/>
    </row>
    <row r="270" spans="1:22" x14ac:dyDescent="0.2">
      <c r="A270" s="7"/>
      <c r="C270" s="7"/>
      <c r="F270" s="118"/>
      <c r="G270" s="119"/>
      <c r="H270" s="118"/>
      <c r="I270" s="197"/>
      <c r="K270" s="118"/>
      <c r="M270" s="118"/>
      <c r="N270" s="7"/>
      <c r="O270" s="7"/>
      <c r="P270" s="7"/>
      <c r="R270" s="7"/>
      <c r="S270" s="7"/>
      <c r="U270" s="7"/>
      <c r="V270" s="7"/>
    </row>
    <row r="271" spans="1:22" x14ac:dyDescent="0.2">
      <c r="A271" s="7"/>
      <c r="C271" s="7"/>
      <c r="F271" s="118"/>
      <c r="G271" s="119"/>
      <c r="H271" s="118"/>
      <c r="I271" s="197"/>
      <c r="K271" s="118"/>
      <c r="M271" s="118"/>
      <c r="N271" s="7"/>
      <c r="O271" s="7"/>
      <c r="P271" s="7"/>
      <c r="R271" s="7"/>
      <c r="S271" s="7"/>
      <c r="U271" s="7"/>
      <c r="V271" s="7"/>
    </row>
    <row r="272" spans="1:22" x14ac:dyDescent="0.2">
      <c r="A272" s="7"/>
      <c r="C272" s="7"/>
      <c r="F272" s="118"/>
      <c r="G272" s="119"/>
      <c r="H272" s="118"/>
      <c r="I272" s="197"/>
      <c r="K272" s="118"/>
      <c r="M272" s="118"/>
      <c r="N272" s="7"/>
      <c r="O272" s="7"/>
      <c r="P272" s="7"/>
      <c r="R272" s="7"/>
      <c r="S272" s="7"/>
      <c r="U272" s="7"/>
      <c r="V272" s="7"/>
    </row>
    <row r="273" spans="1:22" x14ac:dyDescent="0.2">
      <c r="A273" s="7"/>
      <c r="C273" s="7"/>
      <c r="F273" s="118"/>
      <c r="G273" s="119"/>
      <c r="H273" s="118"/>
      <c r="I273" s="197"/>
      <c r="K273" s="118"/>
      <c r="M273" s="118"/>
      <c r="N273" s="7"/>
      <c r="O273" s="7"/>
      <c r="P273" s="7"/>
      <c r="R273" s="7"/>
      <c r="S273" s="7"/>
      <c r="U273" s="7"/>
      <c r="V273" s="7"/>
    </row>
    <row r="274" spans="1:22" x14ac:dyDescent="0.2">
      <c r="A274" s="7"/>
      <c r="C274" s="7"/>
      <c r="F274" s="118"/>
      <c r="G274" s="119"/>
      <c r="H274" s="118"/>
      <c r="I274" s="197"/>
      <c r="K274" s="118"/>
      <c r="M274" s="118"/>
      <c r="N274" s="7"/>
      <c r="O274" s="7"/>
      <c r="P274" s="7"/>
      <c r="R274" s="7"/>
      <c r="S274" s="7"/>
      <c r="U274" s="7"/>
      <c r="V274" s="7"/>
    </row>
    <row r="275" spans="1:22" x14ac:dyDescent="0.2">
      <c r="A275" s="7"/>
      <c r="C275" s="7"/>
      <c r="F275" s="118"/>
      <c r="G275" s="119"/>
      <c r="H275" s="118"/>
      <c r="I275" s="197"/>
      <c r="K275" s="118"/>
      <c r="M275" s="118"/>
      <c r="N275" s="7"/>
      <c r="O275" s="7"/>
      <c r="P275" s="7"/>
      <c r="R275" s="7"/>
      <c r="S275" s="7"/>
      <c r="U275" s="7"/>
      <c r="V275" s="7"/>
    </row>
    <row r="276" spans="1:22" x14ac:dyDescent="0.2">
      <c r="A276" s="7"/>
      <c r="C276" s="7"/>
      <c r="F276" s="118"/>
      <c r="G276" s="119"/>
      <c r="H276" s="118"/>
      <c r="I276" s="197"/>
      <c r="K276" s="118"/>
      <c r="M276" s="118"/>
      <c r="N276" s="7"/>
      <c r="O276" s="7"/>
      <c r="P276" s="7"/>
      <c r="R276" s="7"/>
      <c r="S276" s="7"/>
      <c r="U276" s="7"/>
      <c r="V276" s="7"/>
    </row>
    <row r="277" spans="1:22" x14ac:dyDescent="0.2">
      <c r="A277" s="7"/>
      <c r="C277" s="7"/>
      <c r="F277" s="118"/>
      <c r="G277" s="119"/>
      <c r="H277" s="118"/>
      <c r="I277" s="197"/>
      <c r="K277" s="118"/>
      <c r="M277" s="118"/>
      <c r="N277" s="7"/>
      <c r="O277" s="7"/>
      <c r="P277" s="7"/>
      <c r="R277" s="7"/>
      <c r="S277" s="7"/>
      <c r="U277" s="7"/>
      <c r="V277" s="7"/>
    </row>
    <row r="278" spans="1:22" x14ac:dyDescent="0.2">
      <c r="A278" s="7"/>
      <c r="C278" s="7"/>
      <c r="F278" s="118"/>
      <c r="G278" s="119"/>
      <c r="H278" s="118"/>
      <c r="I278" s="197"/>
      <c r="K278" s="118"/>
      <c r="M278" s="118"/>
      <c r="N278" s="7"/>
      <c r="O278" s="7"/>
      <c r="P278" s="7"/>
      <c r="R278" s="7"/>
      <c r="S278" s="7"/>
      <c r="U278" s="7"/>
      <c r="V278" s="7"/>
    </row>
    <row r="279" spans="1:22" x14ac:dyDescent="0.2">
      <c r="A279" s="7"/>
      <c r="C279" s="7"/>
      <c r="F279" s="118"/>
      <c r="G279" s="119"/>
      <c r="H279" s="118"/>
      <c r="I279" s="197"/>
      <c r="K279" s="118"/>
      <c r="M279" s="118"/>
      <c r="N279" s="7"/>
      <c r="O279" s="7"/>
      <c r="P279" s="7"/>
      <c r="R279" s="7"/>
      <c r="S279" s="7"/>
      <c r="U279" s="7"/>
      <c r="V279" s="7"/>
    </row>
    <row r="280" spans="1:22" x14ac:dyDescent="0.2">
      <c r="A280" s="7"/>
      <c r="C280" s="7"/>
      <c r="F280" s="118"/>
      <c r="G280" s="119"/>
      <c r="H280" s="118"/>
      <c r="I280" s="197"/>
      <c r="K280" s="118"/>
      <c r="M280" s="118"/>
      <c r="N280" s="7"/>
      <c r="O280" s="7"/>
      <c r="P280" s="7"/>
      <c r="R280" s="7"/>
      <c r="S280" s="7"/>
      <c r="U280" s="7"/>
      <c r="V280" s="7"/>
    </row>
    <row r="281" spans="1:22" x14ac:dyDescent="0.2">
      <c r="A281" s="7"/>
      <c r="C281" s="7"/>
      <c r="F281" s="118"/>
      <c r="G281" s="119"/>
      <c r="H281" s="118"/>
      <c r="I281" s="197"/>
      <c r="K281" s="118"/>
      <c r="M281" s="118"/>
      <c r="N281" s="7"/>
      <c r="O281" s="7"/>
      <c r="P281" s="7"/>
      <c r="R281" s="7"/>
      <c r="S281" s="7"/>
      <c r="U281" s="7"/>
      <c r="V281" s="7"/>
    </row>
    <row r="282" spans="1:22" x14ac:dyDescent="0.2">
      <c r="A282" s="7"/>
      <c r="C282" s="7"/>
      <c r="F282" s="118"/>
      <c r="G282" s="119"/>
      <c r="H282" s="118"/>
      <c r="I282" s="197"/>
      <c r="K282" s="118"/>
      <c r="M282" s="118"/>
      <c r="N282" s="7"/>
      <c r="O282" s="7"/>
      <c r="P282" s="7"/>
      <c r="R282" s="7"/>
      <c r="S282" s="7"/>
      <c r="U282" s="7"/>
      <c r="V282" s="7"/>
    </row>
    <row r="283" spans="1:22" x14ac:dyDescent="0.2">
      <c r="A283" s="7"/>
      <c r="C283" s="7"/>
      <c r="F283" s="118"/>
      <c r="G283" s="119"/>
      <c r="H283" s="118"/>
      <c r="I283" s="197"/>
      <c r="K283" s="118"/>
      <c r="M283" s="118"/>
      <c r="N283" s="7"/>
      <c r="O283" s="7"/>
      <c r="P283" s="7"/>
      <c r="R283" s="7"/>
      <c r="S283" s="7"/>
      <c r="U283" s="7"/>
      <c r="V283" s="7"/>
    </row>
    <row r="284" spans="1:22" x14ac:dyDescent="0.2">
      <c r="A284" s="7"/>
      <c r="C284" s="7"/>
      <c r="F284" s="118"/>
      <c r="G284" s="119"/>
      <c r="H284" s="118"/>
      <c r="I284" s="197"/>
      <c r="K284" s="118"/>
      <c r="M284" s="118"/>
      <c r="N284" s="7"/>
      <c r="O284" s="7"/>
      <c r="P284" s="7"/>
      <c r="R284" s="7"/>
      <c r="S284" s="7"/>
      <c r="U284" s="7"/>
      <c r="V284" s="7"/>
    </row>
    <row r="285" spans="1:22" x14ac:dyDescent="0.2">
      <c r="A285" s="7"/>
      <c r="C285" s="7"/>
      <c r="F285" s="118"/>
      <c r="G285" s="119"/>
      <c r="H285" s="118"/>
      <c r="I285" s="197"/>
      <c r="K285" s="118"/>
      <c r="M285" s="118"/>
      <c r="N285" s="7"/>
      <c r="O285" s="7"/>
      <c r="P285" s="7"/>
      <c r="R285" s="7"/>
      <c r="S285" s="7"/>
      <c r="U285" s="7"/>
      <c r="V285" s="7"/>
    </row>
    <row r="286" spans="1:22" x14ac:dyDescent="0.2">
      <c r="A286" s="7"/>
      <c r="C286" s="7"/>
      <c r="F286" s="118"/>
      <c r="G286" s="119"/>
      <c r="H286" s="118"/>
      <c r="I286" s="197"/>
      <c r="K286" s="118"/>
      <c r="M286" s="118"/>
      <c r="N286" s="7"/>
      <c r="O286" s="7"/>
      <c r="P286" s="7"/>
      <c r="R286" s="7"/>
      <c r="S286" s="7"/>
      <c r="U286" s="7"/>
      <c r="V286" s="7"/>
    </row>
    <row r="287" spans="1:22" x14ac:dyDescent="0.2">
      <c r="A287" s="7"/>
      <c r="C287" s="7"/>
      <c r="F287" s="118"/>
      <c r="G287" s="119"/>
      <c r="H287" s="118"/>
      <c r="I287" s="197"/>
      <c r="K287" s="118"/>
      <c r="M287" s="118"/>
      <c r="N287" s="7"/>
      <c r="O287" s="7"/>
      <c r="P287" s="7"/>
      <c r="R287" s="7"/>
      <c r="S287" s="7"/>
      <c r="U287" s="7"/>
      <c r="V287" s="7"/>
    </row>
    <row r="288" spans="1:22" x14ac:dyDescent="0.2">
      <c r="A288" s="7"/>
      <c r="C288" s="7"/>
      <c r="F288" s="118"/>
      <c r="G288" s="119"/>
      <c r="H288" s="118"/>
      <c r="I288" s="197"/>
      <c r="K288" s="118"/>
      <c r="M288" s="118"/>
      <c r="N288" s="7"/>
      <c r="O288" s="7"/>
      <c r="P288" s="7"/>
      <c r="R288" s="7"/>
      <c r="S288" s="7"/>
      <c r="U288" s="7"/>
      <c r="V288" s="7"/>
    </row>
    <row r="289" spans="1:22" x14ac:dyDescent="0.2">
      <c r="A289" s="7"/>
      <c r="C289" s="7"/>
      <c r="F289" s="118"/>
      <c r="G289" s="119"/>
      <c r="H289" s="118"/>
      <c r="I289" s="197"/>
      <c r="K289" s="118"/>
      <c r="M289" s="118"/>
      <c r="N289" s="7"/>
      <c r="O289" s="7"/>
      <c r="P289" s="7"/>
      <c r="R289" s="7"/>
      <c r="S289" s="7"/>
      <c r="U289" s="7"/>
      <c r="V289" s="7"/>
    </row>
    <row r="290" spans="1:22" x14ac:dyDescent="0.2">
      <c r="A290" s="7"/>
      <c r="C290" s="7"/>
      <c r="F290" s="118"/>
      <c r="G290" s="119"/>
      <c r="H290" s="118"/>
      <c r="I290" s="197"/>
      <c r="K290" s="118"/>
      <c r="M290" s="118"/>
      <c r="N290" s="7"/>
      <c r="O290" s="7"/>
      <c r="P290" s="7"/>
      <c r="R290" s="7"/>
      <c r="S290" s="7"/>
      <c r="U290" s="7"/>
      <c r="V290" s="7"/>
    </row>
    <row r="291" spans="1:22" x14ac:dyDescent="0.2">
      <c r="A291" s="7"/>
      <c r="C291" s="7"/>
      <c r="F291" s="118"/>
      <c r="G291" s="119"/>
      <c r="H291" s="118"/>
      <c r="I291" s="197"/>
      <c r="K291" s="118"/>
      <c r="M291" s="118"/>
      <c r="N291" s="7"/>
      <c r="O291" s="7"/>
      <c r="P291" s="7"/>
      <c r="R291" s="7"/>
      <c r="S291" s="7"/>
      <c r="U291" s="7"/>
      <c r="V291" s="7"/>
    </row>
    <row r="292" spans="1:22" x14ac:dyDescent="0.2">
      <c r="A292" s="7"/>
      <c r="C292" s="7"/>
      <c r="F292" s="118"/>
      <c r="G292" s="119"/>
      <c r="H292" s="118"/>
      <c r="I292" s="197"/>
      <c r="K292" s="118"/>
      <c r="M292" s="118"/>
      <c r="N292" s="7"/>
      <c r="O292" s="7"/>
      <c r="P292" s="7"/>
      <c r="R292" s="7"/>
      <c r="S292" s="7"/>
      <c r="U292" s="7"/>
      <c r="V292" s="7"/>
    </row>
    <row r="293" spans="1:22" x14ac:dyDescent="0.2">
      <c r="A293" s="7"/>
      <c r="C293" s="7"/>
      <c r="F293" s="118"/>
      <c r="G293" s="119"/>
      <c r="H293" s="118"/>
      <c r="I293" s="197"/>
      <c r="K293" s="118"/>
      <c r="M293" s="118"/>
      <c r="N293" s="7"/>
      <c r="O293" s="7"/>
      <c r="P293" s="7"/>
      <c r="R293" s="7"/>
      <c r="S293" s="7"/>
      <c r="U293" s="7"/>
      <c r="V293" s="7"/>
    </row>
    <row r="294" spans="1:22" x14ac:dyDescent="0.2">
      <c r="A294" s="7"/>
      <c r="C294" s="7"/>
      <c r="F294" s="118"/>
      <c r="G294" s="119"/>
      <c r="H294" s="118"/>
      <c r="I294" s="197"/>
      <c r="K294" s="118"/>
      <c r="M294" s="118"/>
      <c r="N294" s="7"/>
      <c r="O294" s="7"/>
      <c r="P294" s="7"/>
      <c r="R294" s="7"/>
      <c r="S294" s="7"/>
      <c r="U294" s="7"/>
      <c r="V294" s="7"/>
    </row>
    <row r="295" spans="1:22" x14ac:dyDescent="0.2">
      <c r="A295" s="7"/>
      <c r="C295" s="7"/>
      <c r="F295" s="118"/>
      <c r="G295" s="119"/>
      <c r="H295" s="118"/>
      <c r="I295" s="197"/>
      <c r="K295" s="118"/>
      <c r="M295" s="118"/>
      <c r="N295" s="7"/>
      <c r="O295" s="7"/>
      <c r="P295" s="7"/>
      <c r="R295" s="7"/>
      <c r="S295" s="7"/>
      <c r="U295" s="7"/>
      <c r="V295" s="7"/>
    </row>
    <row r="296" spans="1:22" x14ac:dyDescent="0.2">
      <c r="A296" s="7"/>
      <c r="C296" s="7"/>
      <c r="F296" s="118"/>
      <c r="G296" s="119"/>
      <c r="H296" s="118"/>
      <c r="I296" s="197"/>
      <c r="K296" s="118"/>
      <c r="M296" s="118"/>
      <c r="N296" s="7"/>
      <c r="O296" s="7"/>
      <c r="P296" s="7"/>
      <c r="R296" s="7"/>
      <c r="S296" s="7"/>
      <c r="U296" s="7"/>
      <c r="V296" s="7"/>
    </row>
    <row r="297" spans="1:22" x14ac:dyDescent="0.2">
      <c r="A297" s="7"/>
      <c r="C297" s="7"/>
      <c r="F297" s="118"/>
      <c r="G297" s="119"/>
      <c r="H297" s="118"/>
      <c r="I297" s="197"/>
      <c r="K297" s="118"/>
      <c r="M297" s="118"/>
      <c r="N297" s="7"/>
      <c r="O297" s="7"/>
      <c r="P297" s="7"/>
      <c r="R297" s="7"/>
      <c r="S297" s="7"/>
      <c r="U297" s="7"/>
      <c r="V297" s="7"/>
    </row>
    <row r="298" spans="1:22" x14ac:dyDescent="0.2">
      <c r="A298" s="7"/>
      <c r="C298" s="7"/>
      <c r="F298" s="118"/>
      <c r="G298" s="119"/>
      <c r="H298" s="118"/>
      <c r="I298" s="197"/>
      <c r="K298" s="118"/>
      <c r="M298" s="118"/>
      <c r="N298" s="7"/>
      <c r="O298" s="7"/>
      <c r="P298" s="7"/>
      <c r="R298" s="7"/>
      <c r="S298" s="7"/>
      <c r="U298" s="7"/>
      <c r="V298" s="7"/>
    </row>
    <row r="299" spans="1:22" x14ac:dyDescent="0.2">
      <c r="A299" s="7"/>
      <c r="C299" s="7"/>
      <c r="F299" s="118"/>
      <c r="G299" s="119"/>
      <c r="H299" s="118"/>
      <c r="I299" s="197"/>
      <c r="K299" s="118"/>
      <c r="M299" s="118"/>
      <c r="N299" s="7"/>
      <c r="O299" s="7"/>
      <c r="P299" s="7"/>
      <c r="R299" s="7"/>
      <c r="S299" s="7"/>
      <c r="U299" s="7"/>
      <c r="V299" s="7"/>
    </row>
    <row r="300" spans="1:22" x14ac:dyDescent="0.2">
      <c r="A300" s="7"/>
      <c r="C300" s="7"/>
      <c r="F300" s="118"/>
      <c r="G300" s="119"/>
      <c r="H300" s="118"/>
      <c r="I300" s="197"/>
      <c r="K300" s="118"/>
      <c r="M300" s="118"/>
      <c r="N300" s="7"/>
      <c r="O300" s="7"/>
      <c r="P300" s="7"/>
      <c r="R300" s="7"/>
      <c r="S300" s="7"/>
      <c r="U300" s="7"/>
      <c r="V300" s="7"/>
    </row>
    <row r="301" spans="1:22" x14ac:dyDescent="0.2">
      <c r="A301" s="7"/>
      <c r="C301" s="7"/>
      <c r="F301" s="118"/>
      <c r="G301" s="119"/>
      <c r="H301" s="118"/>
      <c r="I301" s="197"/>
      <c r="K301" s="118"/>
      <c r="M301" s="118"/>
      <c r="N301" s="7"/>
      <c r="O301" s="7"/>
      <c r="P301" s="7"/>
      <c r="R301" s="7"/>
      <c r="S301" s="7"/>
      <c r="U301" s="7"/>
      <c r="V301" s="7"/>
    </row>
    <row r="302" spans="1:22" x14ac:dyDescent="0.2">
      <c r="A302" s="7"/>
      <c r="C302" s="7"/>
      <c r="F302" s="118"/>
      <c r="G302" s="119"/>
      <c r="H302" s="118"/>
      <c r="I302" s="197"/>
      <c r="K302" s="118"/>
      <c r="M302" s="118"/>
      <c r="N302" s="7"/>
      <c r="O302" s="7"/>
      <c r="P302" s="7"/>
      <c r="R302" s="7"/>
      <c r="S302" s="7"/>
      <c r="U302" s="7"/>
      <c r="V302" s="7"/>
    </row>
    <row r="303" spans="1:22" x14ac:dyDescent="0.2">
      <c r="A303" s="7"/>
      <c r="C303" s="7"/>
      <c r="F303" s="118"/>
      <c r="G303" s="119"/>
      <c r="H303" s="118"/>
      <c r="I303" s="197"/>
      <c r="K303" s="118"/>
      <c r="M303" s="118"/>
      <c r="N303" s="7"/>
      <c r="O303" s="7"/>
      <c r="P303" s="7"/>
      <c r="R303" s="7"/>
      <c r="S303" s="7"/>
      <c r="U303" s="7"/>
      <c r="V303" s="7"/>
    </row>
    <row r="304" spans="1:22" x14ac:dyDescent="0.2">
      <c r="A304" s="7"/>
      <c r="C304" s="7"/>
      <c r="F304" s="118"/>
      <c r="G304" s="119"/>
      <c r="H304" s="118"/>
      <c r="I304" s="197"/>
      <c r="K304" s="118"/>
      <c r="M304" s="118"/>
      <c r="N304" s="7"/>
      <c r="O304" s="7"/>
      <c r="P304" s="7"/>
      <c r="R304" s="7"/>
      <c r="S304" s="7"/>
      <c r="U304" s="7"/>
      <c r="V304" s="7"/>
    </row>
    <row r="305" spans="1:22" x14ac:dyDescent="0.2">
      <c r="A305" s="7"/>
      <c r="C305" s="7"/>
      <c r="F305" s="118"/>
      <c r="G305" s="119"/>
      <c r="H305" s="118"/>
      <c r="I305" s="197"/>
      <c r="K305" s="118"/>
      <c r="M305" s="118"/>
      <c r="N305" s="7"/>
      <c r="O305" s="7"/>
      <c r="P305" s="7"/>
      <c r="R305" s="7"/>
      <c r="S305" s="7"/>
      <c r="U305" s="7"/>
      <c r="V305" s="7"/>
    </row>
    <row r="306" spans="1:22" x14ac:dyDescent="0.2">
      <c r="A306" s="7"/>
      <c r="C306" s="7"/>
      <c r="F306" s="118"/>
      <c r="G306" s="119"/>
      <c r="H306" s="118"/>
      <c r="I306" s="197"/>
      <c r="K306" s="118"/>
      <c r="M306" s="118"/>
      <c r="N306" s="7"/>
      <c r="O306" s="7"/>
      <c r="P306" s="7"/>
      <c r="R306" s="7"/>
      <c r="S306" s="7"/>
      <c r="U306" s="7"/>
      <c r="V306" s="7"/>
    </row>
    <row r="307" spans="1:22" x14ac:dyDescent="0.2">
      <c r="A307" s="7"/>
      <c r="C307" s="7"/>
      <c r="F307" s="118"/>
      <c r="G307" s="119"/>
      <c r="H307" s="118"/>
      <c r="I307" s="197"/>
      <c r="K307" s="118"/>
      <c r="M307" s="118"/>
      <c r="N307" s="7"/>
      <c r="O307" s="7"/>
      <c r="P307" s="7"/>
      <c r="R307" s="7"/>
      <c r="S307" s="7"/>
      <c r="U307" s="7"/>
      <c r="V307" s="7"/>
    </row>
    <row r="308" spans="1:22" x14ac:dyDescent="0.2">
      <c r="A308" s="7"/>
      <c r="C308" s="7"/>
      <c r="F308" s="118"/>
      <c r="G308" s="119"/>
      <c r="H308" s="118"/>
      <c r="I308" s="197"/>
      <c r="K308" s="118"/>
      <c r="M308" s="118"/>
      <c r="N308" s="7"/>
      <c r="O308" s="7"/>
      <c r="P308" s="7"/>
      <c r="R308" s="7"/>
      <c r="S308" s="7"/>
      <c r="U308" s="7"/>
      <c r="V308" s="7"/>
    </row>
    <row r="309" spans="1:22" x14ac:dyDescent="0.2">
      <c r="A309" s="7"/>
      <c r="C309" s="7"/>
      <c r="F309" s="118"/>
      <c r="G309" s="119"/>
      <c r="H309" s="118"/>
      <c r="I309" s="197"/>
      <c r="K309" s="118"/>
      <c r="M309" s="118"/>
      <c r="N309" s="7"/>
      <c r="O309" s="7"/>
      <c r="P309" s="7"/>
      <c r="R309" s="7"/>
      <c r="S309" s="7"/>
      <c r="U309" s="7"/>
      <c r="V309" s="7"/>
    </row>
    <row r="310" spans="1:22" x14ac:dyDescent="0.2">
      <c r="A310" s="7"/>
      <c r="C310" s="7"/>
      <c r="F310" s="118"/>
      <c r="G310" s="119"/>
      <c r="H310" s="118"/>
      <c r="I310" s="197"/>
      <c r="K310" s="118"/>
      <c r="M310" s="118"/>
      <c r="N310" s="7"/>
      <c r="O310" s="7"/>
      <c r="P310" s="7"/>
      <c r="R310" s="7"/>
      <c r="S310" s="7"/>
      <c r="U310" s="7"/>
      <c r="V310" s="7"/>
    </row>
    <row r="311" spans="1:22" x14ac:dyDescent="0.2">
      <c r="A311" s="7"/>
      <c r="C311" s="7"/>
      <c r="F311" s="118"/>
      <c r="G311" s="119"/>
      <c r="H311" s="118"/>
      <c r="I311" s="197"/>
      <c r="K311" s="118"/>
      <c r="M311" s="118"/>
      <c r="N311" s="7"/>
      <c r="O311" s="7"/>
      <c r="P311" s="7"/>
      <c r="R311" s="7"/>
      <c r="S311" s="7"/>
      <c r="U311" s="7"/>
      <c r="V311" s="7"/>
    </row>
    <row r="312" spans="1:22" x14ac:dyDescent="0.2">
      <c r="A312" s="7"/>
      <c r="C312" s="7"/>
      <c r="F312" s="118"/>
      <c r="G312" s="119"/>
      <c r="H312" s="118"/>
      <c r="I312" s="197"/>
      <c r="K312" s="118"/>
      <c r="M312" s="118"/>
      <c r="N312" s="7"/>
      <c r="O312" s="7"/>
      <c r="P312" s="7"/>
      <c r="R312" s="7"/>
      <c r="S312" s="7"/>
      <c r="U312" s="7"/>
      <c r="V312" s="7"/>
    </row>
    <row r="313" spans="1:22" x14ac:dyDescent="0.2">
      <c r="A313" s="7"/>
      <c r="C313" s="7"/>
      <c r="F313" s="118"/>
      <c r="G313" s="119"/>
      <c r="H313" s="118"/>
      <c r="I313" s="197"/>
      <c r="K313" s="118"/>
      <c r="M313" s="118"/>
      <c r="N313" s="7"/>
      <c r="O313" s="7"/>
      <c r="P313" s="7"/>
      <c r="R313" s="7"/>
      <c r="S313" s="7"/>
      <c r="U313" s="7"/>
      <c r="V313" s="7"/>
    </row>
    <row r="314" spans="1:22" x14ac:dyDescent="0.2">
      <c r="A314" s="7"/>
      <c r="C314" s="7"/>
      <c r="F314" s="118"/>
      <c r="G314" s="119"/>
      <c r="H314" s="118"/>
      <c r="I314" s="197"/>
      <c r="K314" s="118"/>
      <c r="M314" s="118"/>
      <c r="N314" s="7"/>
      <c r="O314" s="7"/>
      <c r="P314" s="7"/>
      <c r="R314" s="7"/>
      <c r="S314" s="7"/>
      <c r="U314" s="7"/>
      <c r="V314" s="7"/>
    </row>
    <row r="315" spans="1:22" x14ac:dyDescent="0.2">
      <c r="A315" s="7"/>
      <c r="C315" s="7"/>
      <c r="F315" s="118"/>
      <c r="G315" s="119"/>
      <c r="H315" s="118"/>
      <c r="I315" s="197"/>
      <c r="K315" s="118"/>
      <c r="M315" s="118"/>
      <c r="N315" s="7"/>
      <c r="O315" s="7"/>
      <c r="P315" s="7"/>
      <c r="R315" s="7"/>
      <c r="S315" s="7"/>
      <c r="U315" s="7"/>
      <c r="V315" s="7"/>
    </row>
    <row r="316" spans="1:22" x14ac:dyDescent="0.2">
      <c r="A316" s="7"/>
      <c r="C316" s="7"/>
      <c r="F316" s="118"/>
      <c r="G316" s="119"/>
      <c r="H316" s="118"/>
      <c r="I316" s="197"/>
      <c r="K316" s="118"/>
      <c r="M316" s="118"/>
      <c r="N316" s="7"/>
      <c r="O316" s="7"/>
      <c r="P316" s="7"/>
      <c r="R316" s="7"/>
      <c r="S316" s="7"/>
      <c r="U316" s="7"/>
      <c r="V316" s="7"/>
    </row>
    <row r="317" spans="1:22" x14ac:dyDescent="0.2">
      <c r="A317" s="7"/>
      <c r="C317" s="7"/>
      <c r="F317" s="118"/>
      <c r="G317" s="119"/>
      <c r="H317" s="118"/>
      <c r="I317" s="197"/>
      <c r="K317" s="118"/>
      <c r="M317" s="118"/>
      <c r="N317" s="7"/>
      <c r="O317" s="7"/>
      <c r="P317" s="7"/>
      <c r="R317" s="7"/>
      <c r="S317" s="7"/>
      <c r="U317" s="7"/>
      <c r="V317" s="7"/>
    </row>
    <row r="318" spans="1:22" x14ac:dyDescent="0.2">
      <c r="A318" s="7"/>
      <c r="C318" s="7"/>
      <c r="F318" s="118"/>
      <c r="G318" s="119"/>
      <c r="H318" s="118"/>
      <c r="I318" s="197"/>
      <c r="K318" s="118"/>
      <c r="M318" s="118"/>
      <c r="N318" s="7"/>
      <c r="O318" s="7"/>
      <c r="P318" s="7"/>
      <c r="R318" s="7"/>
      <c r="S318" s="7"/>
      <c r="U318" s="7"/>
      <c r="V318" s="7"/>
    </row>
    <row r="319" spans="1:22" x14ac:dyDescent="0.2">
      <c r="A319" s="7"/>
      <c r="C319" s="7"/>
      <c r="F319" s="118"/>
      <c r="G319" s="119"/>
      <c r="H319" s="118"/>
      <c r="I319" s="197"/>
      <c r="K319" s="118"/>
      <c r="M319" s="118"/>
      <c r="N319" s="7"/>
      <c r="O319" s="7"/>
      <c r="P319" s="7"/>
      <c r="R319" s="7"/>
      <c r="S319" s="7"/>
      <c r="U319" s="7"/>
      <c r="V319" s="7"/>
    </row>
    <row r="320" spans="1:22" x14ac:dyDescent="0.2">
      <c r="A320" s="7"/>
      <c r="C320" s="7"/>
      <c r="F320" s="118"/>
      <c r="G320" s="119"/>
      <c r="H320" s="118"/>
      <c r="I320" s="197"/>
      <c r="K320" s="118"/>
      <c r="M320" s="118"/>
      <c r="N320" s="7"/>
      <c r="O320" s="7"/>
      <c r="P320" s="7"/>
      <c r="R320" s="7"/>
      <c r="S320" s="7"/>
      <c r="U320" s="7"/>
      <c r="V320" s="7"/>
    </row>
    <row r="321" spans="1:22" x14ac:dyDescent="0.2">
      <c r="A321" s="7"/>
      <c r="C321" s="7"/>
      <c r="F321" s="118"/>
      <c r="G321" s="119"/>
      <c r="H321" s="118"/>
      <c r="I321" s="197"/>
      <c r="K321" s="118"/>
      <c r="M321" s="118"/>
      <c r="N321" s="7"/>
      <c r="O321" s="7"/>
      <c r="P321" s="7"/>
      <c r="R321" s="7"/>
      <c r="S321" s="7"/>
      <c r="U321" s="7"/>
      <c r="V321" s="7"/>
    </row>
    <row r="322" spans="1:22" x14ac:dyDescent="0.2">
      <c r="A322" s="7"/>
      <c r="C322" s="7"/>
      <c r="F322" s="118"/>
      <c r="G322" s="119"/>
      <c r="H322" s="118"/>
      <c r="I322" s="197"/>
      <c r="K322" s="118"/>
      <c r="M322" s="118"/>
      <c r="N322" s="7"/>
      <c r="O322" s="7"/>
      <c r="P322" s="7"/>
      <c r="R322" s="7"/>
      <c r="S322" s="7"/>
      <c r="U322" s="7"/>
      <c r="V322" s="7"/>
    </row>
    <row r="323" spans="1:22" x14ac:dyDescent="0.2">
      <c r="A323" s="7"/>
      <c r="C323" s="7"/>
      <c r="F323" s="118"/>
      <c r="G323" s="119"/>
      <c r="H323" s="118"/>
      <c r="I323" s="197"/>
      <c r="K323" s="118"/>
      <c r="M323" s="118"/>
      <c r="N323" s="7"/>
      <c r="O323" s="7"/>
      <c r="P323" s="7"/>
      <c r="R323" s="7"/>
      <c r="S323" s="7"/>
      <c r="U323" s="7"/>
      <c r="V323" s="7"/>
    </row>
    <row r="324" spans="1:22" x14ac:dyDescent="0.2">
      <c r="A324" s="7"/>
      <c r="C324" s="7"/>
      <c r="F324" s="118"/>
      <c r="G324" s="119"/>
      <c r="H324" s="118"/>
      <c r="I324" s="197"/>
      <c r="K324" s="118"/>
      <c r="M324" s="118"/>
      <c r="N324" s="7"/>
      <c r="O324" s="7"/>
      <c r="P324" s="7"/>
      <c r="R324" s="7"/>
      <c r="S324" s="7"/>
      <c r="U324" s="7"/>
      <c r="V324" s="7"/>
    </row>
    <row r="325" spans="1:22" x14ac:dyDescent="0.2">
      <c r="A325" s="7"/>
      <c r="C325" s="7"/>
      <c r="F325" s="118"/>
      <c r="G325" s="119"/>
      <c r="H325" s="118"/>
      <c r="I325" s="197"/>
      <c r="K325" s="118"/>
      <c r="M325" s="118"/>
      <c r="N325" s="7"/>
      <c r="O325" s="7"/>
      <c r="P325" s="7"/>
      <c r="R325" s="7"/>
      <c r="S325" s="7"/>
      <c r="U325" s="7"/>
      <c r="V325" s="7"/>
    </row>
    <row r="326" spans="1:22" x14ac:dyDescent="0.2">
      <c r="A326" s="7"/>
      <c r="C326" s="7"/>
      <c r="F326" s="118"/>
      <c r="G326" s="119"/>
      <c r="H326" s="118"/>
      <c r="I326" s="197"/>
      <c r="K326" s="118"/>
      <c r="M326" s="118"/>
      <c r="N326" s="7"/>
      <c r="O326" s="7"/>
      <c r="P326" s="7"/>
      <c r="R326" s="7"/>
      <c r="S326" s="7"/>
      <c r="U326" s="7"/>
      <c r="V326" s="7"/>
    </row>
    <row r="327" spans="1:22" x14ac:dyDescent="0.2">
      <c r="A327" s="7"/>
      <c r="C327" s="7"/>
      <c r="F327" s="118"/>
      <c r="G327" s="119"/>
      <c r="H327" s="118"/>
      <c r="I327" s="197"/>
      <c r="K327" s="118"/>
      <c r="M327" s="118"/>
      <c r="N327" s="7"/>
      <c r="O327" s="7"/>
      <c r="P327" s="7"/>
      <c r="R327" s="7"/>
      <c r="S327" s="7"/>
      <c r="U327" s="7"/>
      <c r="V327" s="7"/>
    </row>
    <row r="328" spans="1:22" x14ac:dyDescent="0.2">
      <c r="A328" s="7"/>
      <c r="C328" s="7"/>
      <c r="F328" s="118"/>
      <c r="G328" s="119"/>
      <c r="H328" s="118"/>
      <c r="I328" s="197"/>
      <c r="K328" s="118"/>
      <c r="M328" s="118"/>
      <c r="N328" s="7"/>
      <c r="O328" s="7"/>
      <c r="P328" s="7"/>
      <c r="R328" s="7"/>
      <c r="S328" s="7"/>
      <c r="U328" s="7"/>
      <c r="V328" s="7"/>
    </row>
    <row r="329" spans="1:22" x14ac:dyDescent="0.2">
      <c r="A329" s="7"/>
      <c r="C329" s="7"/>
      <c r="F329" s="118"/>
      <c r="G329" s="119"/>
      <c r="H329" s="118"/>
      <c r="I329" s="197"/>
      <c r="K329" s="118"/>
      <c r="M329" s="118"/>
      <c r="N329" s="7"/>
      <c r="O329" s="7"/>
      <c r="P329" s="7"/>
      <c r="R329" s="7"/>
      <c r="S329" s="7"/>
      <c r="U329" s="7"/>
      <c r="V329" s="7"/>
    </row>
    <row r="330" spans="1:22" x14ac:dyDescent="0.2">
      <c r="A330" s="7"/>
      <c r="C330" s="7"/>
      <c r="F330" s="118"/>
      <c r="G330" s="119"/>
      <c r="H330" s="118"/>
      <c r="I330" s="197"/>
      <c r="K330" s="118"/>
      <c r="M330" s="118"/>
      <c r="N330" s="7"/>
      <c r="O330" s="7"/>
      <c r="P330" s="7"/>
      <c r="R330" s="7"/>
      <c r="S330" s="7"/>
      <c r="U330" s="7"/>
      <c r="V330" s="7"/>
    </row>
    <row r="331" spans="1:22" x14ac:dyDescent="0.2">
      <c r="A331" s="7"/>
      <c r="C331" s="7"/>
      <c r="F331" s="118"/>
      <c r="G331" s="119"/>
      <c r="H331" s="118"/>
      <c r="I331" s="197"/>
      <c r="K331" s="118"/>
      <c r="M331" s="118"/>
      <c r="N331" s="7"/>
      <c r="O331" s="7"/>
      <c r="P331" s="7"/>
      <c r="R331" s="7"/>
      <c r="S331" s="7"/>
      <c r="U331" s="7"/>
      <c r="V331" s="7"/>
    </row>
    <row r="332" spans="1:22" x14ac:dyDescent="0.2">
      <c r="A332" s="7"/>
      <c r="C332" s="7"/>
      <c r="F332" s="118"/>
      <c r="G332" s="119"/>
      <c r="H332" s="118"/>
      <c r="I332" s="197"/>
      <c r="K332" s="118"/>
      <c r="M332" s="118"/>
      <c r="N332" s="7"/>
      <c r="O332" s="7"/>
      <c r="P332" s="7"/>
      <c r="R332" s="7"/>
      <c r="S332" s="7"/>
      <c r="U332" s="7"/>
      <c r="V332" s="7"/>
    </row>
    <row r="333" spans="1:22" x14ac:dyDescent="0.2">
      <c r="A333" s="7"/>
      <c r="C333" s="7"/>
      <c r="F333" s="118"/>
      <c r="G333" s="119"/>
      <c r="H333" s="118"/>
      <c r="I333" s="197"/>
      <c r="K333" s="118"/>
      <c r="M333" s="118"/>
      <c r="N333" s="7"/>
      <c r="O333" s="7"/>
      <c r="P333" s="7"/>
      <c r="R333" s="7"/>
      <c r="S333" s="7"/>
      <c r="U333" s="7"/>
      <c r="V333" s="7"/>
    </row>
    <row r="334" spans="1:22" x14ac:dyDescent="0.2">
      <c r="A334" s="7"/>
      <c r="C334" s="7"/>
      <c r="F334" s="118"/>
      <c r="G334" s="119"/>
      <c r="H334" s="118"/>
      <c r="I334" s="197"/>
      <c r="K334" s="118"/>
      <c r="M334" s="118"/>
      <c r="N334" s="7"/>
      <c r="O334" s="7"/>
      <c r="P334" s="7"/>
      <c r="R334" s="7"/>
      <c r="S334" s="7"/>
      <c r="U334" s="7"/>
      <c r="V334" s="7"/>
    </row>
    <row r="335" spans="1:22" x14ac:dyDescent="0.2">
      <c r="A335" s="7"/>
      <c r="C335" s="7"/>
      <c r="F335" s="118"/>
      <c r="G335" s="119"/>
      <c r="H335" s="118"/>
      <c r="I335" s="197"/>
      <c r="K335" s="118"/>
      <c r="M335" s="118"/>
      <c r="N335" s="7"/>
      <c r="O335" s="7"/>
      <c r="P335" s="7"/>
      <c r="R335" s="7"/>
      <c r="S335" s="7"/>
      <c r="U335" s="7"/>
      <c r="V335" s="7"/>
    </row>
    <row r="336" spans="1:22" x14ac:dyDescent="0.2">
      <c r="A336" s="7"/>
      <c r="C336" s="7"/>
      <c r="F336" s="118"/>
      <c r="G336" s="119"/>
      <c r="H336" s="118"/>
      <c r="I336" s="197"/>
      <c r="K336" s="118"/>
      <c r="M336" s="118"/>
      <c r="N336" s="7"/>
      <c r="O336" s="7"/>
      <c r="P336" s="7"/>
      <c r="R336" s="7"/>
      <c r="S336" s="7"/>
      <c r="U336" s="7"/>
      <c r="V336" s="7"/>
    </row>
    <row r="337" spans="1:22" x14ac:dyDescent="0.2">
      <c r="A337" s="7"/>
      <c r="C337" s="7"/>
      <c r="F337" s="118"/>
      <c r="G337" s="119"/>
      <c r="H337" s="118"/>
      <c r="I337" s="197"/>
      <c r="K337" s="118"/>
      <c r="M337" s="118"/>
      <c r="N337" s="7"/>
      <c r="O337" s="7"/>
      <c r="P337" s="7"/>
      <c r="R337" s="7"/>
      <c r="S337" s="7"/>
      <c r="U337" s="7"/>
      <c r="V337" s="7"/>
    </row>
    <row r="338" spans="1:22" x14ac:dyDescent="0.2">
      <c r="A338" s="7"/>
      <c r="C338" s="7"/>
      <c r="F338" s="118"/>
      <c r="G338" s="119"/>
      <c r="H338" s="118"/>
      <c r="I338" s="197"/>
      <c r="K338" s="118"/>
      <c r="M338" s="118"/>
      <c r="N338" s="7"/>
      <c r="O338" s="7"/>
      <c r="P338" s="7"/>
      <c r="R338" s="7"/>
      <c r="S338" s="7"/>
      <c r="U338" s="7"/>
      <c r="V338" s="7"/>
    </row>
    <row r="339" spans="1:22" x14ac:dyDescent="0.2">
      <c r="A339" s="7"/>
      <c r="C339" s="7"/>
      <c r="F339" s="118"/>
      <c r="G339" s="119"/>
      <c r="H339" s="118"/>
      <c r="I339" s="197"/>
      <c r="K339" s="118"/>
      <c r="M339" s="118"/>
      <c r="N339" s="7"/>
      <c r="O339" s="7"/>
      <c r="P339" s="7"/>
      <c r="R339" s="7"/>
      <c r="S339" s="7"/>
      <c r="U339" s="7"/>
      <c r="V339" s="7"/>
    </row>
    <row r="340" spans="1:22" x14ac:dyDescent="0.2">
      <c r="A340" s="7"/>
      <c r="C340" s="7"/>
      <c r="F340" s="118"/>
      <c r="G340" s="119"/>
      <c r="H340" s="118"/>
      <c r="I340" s="197"/>
      <c r="K340" s="118"/>
      <c r="M340" s="118"/>
      <c r="N340" s="7"/>
      <c r="O340" s="7"/>
      <c r="P340" s="7"/>
      <c r="R340" s="7"/>
      <c r="S340" s="7"/>
      <c r="U340" s="7"/>
      <c r="V340" s="7"/>
    </row>
    <row r="341" spans="1:22" x14ac:dyDescent="0.2">
      <c r="A341" s="7"/>
      <c r="C341" s="7"/>
      <c r="F341" s="118"/>
      <c r="G341" s="119"/>
      <c r="H341" s="118"/>
      <c r="I341" s="197"/>
      <c r="K341" s="118"/>
      <c r="M341" s="118"/>
      <c r="N341" s="7"/>
      <c r="O341" s="7"/>
      <c r="P341" s="7"/>
      <c r="R341" s="7"/>
      <c r="S341" s="7"/>
      <c r="U341" s="7"/>
      <c r="V341" s="7"/>
    </row>
    <row r="342" spans="1:22" x14ac:dyDescent="0.2">
      <c r="A342" s="7"/>
      <c r="C342" s="7"/>
      <c r="F342" s="118"/>
      <c r="G342" s="119"/>
      <c r="H342" s="118"/>
      <c r="I342" s="197"/>
      <c r="K342" s="118"/>
      <c r="M342" s="118"/>
      <c r="N342" s="7"/>
      <c r="O342" s="7"/>
      <c r="P342" s="7"/>
      <c r="R342" s="7"/>
      <c r="S342" s="7"/>
      <c r="U342" s="7"/>
      <c r="V342" s="7"/>
    </row>
    <row r="343" spans="1:22" x14ac:dyDescent="0.2">
      <c r="A343" s="7"/>
      <c r="C343" s="7"/>
      <c r="F343" s="118"/>
      <c r="G343" s="119"/>
      <c r="H343" s="118"/>
      <c r="I343" s="197"/>
      <c r="K343" s="118"/>
      <c r="M343" s="118"/>
      <c r="N343" s="7"/>
      <c r="O343" s="7"/>
      <c r="P343" s="7"/>
      <c r="R343" s="7"/>
      <c r="S343" s="7"/>
      <c r="U343" s="7"/>
      <c r="V343" s="7"/>
    </row>
    <row r="344" spans="1:22" x14ac:dyDescent="0.2">
      <c r="A344" s="7"/>
      <c r="C344" s="7"/>
      <c r="F344" s="118"/>
      <c r="G344" s="119"/>
      <c r="H344" s="118"/>
      <c r="I344" s="197"/>
      <c r="K344" s="118"/>
      <c r="M344" s="118"/>
      <c r="N344" s="7"/>
      <c r="O344" s="7"/>
      <c r="P344" s="7"/>
      <c r="R344" s="7"/>
      <c r="S344" s="7"/>
      <c r="U344" s="7"/>
      <c r="V344" s="7"/>
    </row>
    <row r="345" spans="1:22" x14ac:dyDescent="0.2">
      <c r="A345" s="7"/>
      <c r="C345" s="7"/>
      <c r="F345" s="118"/>
      <c r="G345" s="119"/>
      <c r="H345" s="118"/>
      <c r="I345" s="197"/>
      <c r="K345" s="118"/>
      <c r="M345" s="118"/>
      <c r="N345" s="7"/>
      <c r="O345" s="7"/>
      <c r="P345" s="7"/>
      <c r="R345" s="7"/>
      <c r="S345" s="7"/>
      <c r="U345" s="7"/>
      <c r="V345" s="7"/>
    </row>
    <row r="346" spans="1:22" x14ac:dyDescent="0.2">
      <c r="A346" s="7"/>
      <c r="C346" s="7"/>
      <c r="F346" s="118"/>
      <c r="G346" s="119"/>
      <c r="H346" s="118"/>
      <c r="I346" s="197"/>
      <c r="K346" s="118"/>
      <c r="M346" s="118"/>
      <c r="N346" s="7"/>
      <c r="O346" s="7"/>
      <c r="P346" s="7"/>
      <c r="R346" s="7"/>
      <c r="S346" s="7"/>
      <c r="U346" s="7"/>
      <c r="V346" s="7"/>
    </row>
    <row r="347" spans="1:22" x14ac:dyDescent="0.2">
      <c r="A347" s="7"/>
      <c r="C347" s="7"/>
      <c r="F347" s="118"/>
      <c r="G347" s="119"/>
      <c r="H347" s="118"/>
      <c r="I347" s="197"/>
      <c r="K347" s="118"/>
      <c r="M347" s="118"/>
      <c r="N347" s="7"/>
      <c r="O347" s="7"/>
      <c r="P347" s="7"/>
      <c r="R347" s="7"/>
      <c r="S347" s="7"/>
      <c r="U347" s="7"/>
      <c r="V347" s="7"/>
    </row>
    <row r="348" spans="1:22" x14ac:dyDescent="0.2">
      <c r="A348" s="7"/>
      <c r="C348" s="7"/>
      <c r="F348" s="118"/>
      <c r="G348" s="119"/>
      <c r="H348" s="118"/>
      <c r="I348" s="197"/>
      <c r="K348" s="118"/>
      <c r="M348" s="118"/>
      <c r="N348" s="7"/>
      <c r="O348" s="7"/>
      <c r="P348" s="7"/>
      <c r="R348" s="7"/>
      <c r="S348" s="7"/>
      <c r="U348" s="7"/>
      <c r="V348" s="7"/>
    </row>
    <row r="349" spans="1:22" x14ac:dyDescent="0.2">
      <c r="A349" s="7"/>
      <c r="C349" s="7"/>
      <c r="F349" s="118"/>
      <c r="G349" s="119"/>
      <c r="H349" s="118"/>
      <c r="I349" s="197"/>
      <c r="K349" s="118"/>
      <c r="M349" s="118"/>
      <c r="N349" s="7"/>
      <c r="O349" s="7"/>
      <c r="P349" s="7"/>
      <c r="R349" s="7"/>
      <c r="S349" s="7"/>
      <c r="U349" s="7"/>
      <c r="V349" s="7"/>
    </row>
    <row r="350" spans="1:22" x14ac:dyDescent="0.2">
      <c r="A350" s="7"/>
      <c r="C350" s="7"/>
      <c r="H350" s="118"/>
      <c r="I350" s="197"/>
      <c r="K350" s="118"/>
      <c r="M350" s="118"/>
      <c r="N350" s="7"/>
      <c r="O350" s="7"/>
      <c r="P350" s="7"/>
      <c r="R350" s="7"/>
      <c r="S350" s="7"/>
      <c r="U350" s="7"/>
      <c r="V350" s="7"/>
    </row>
    <row r="351" spans="1:22" x14ac:dyDescent="0.2">
      <c r="A351" s="7"/>
      <c r="C351" s="7"/>
      <c r="H351" s="118"/>
      <c r="I351" s="197"/>
      <c r="K351" s="118"/>
      <c r="M351" s="118"/>
      <c r="N351" s="7"/>
      <c r="O351" s="7"/>
      <c r="P351" s="7"/>
      <c r="R351" s="7"/>
      <c r="S351" s="7"/>
      <c r="U351" s="7"/>
      <c r="V351" s="7"/>
    </row>
    <row r="352" spans="1:22" x14ac:dyDescent="0.2">
      <c r="A352" s="7"/>
      <c r="C352" s="7"/>
      <c r="H352" s="118"/>
      <c r="I352" s="197"/>
      <c r="K352" s="118"/>
      <c r="M352" s="118"/>
      <c r="N352" s="7"/>
      <c r="O352" s="7"/>
      <c r="P352" s="7"/>
      <c r="R352" s="7"/>
      <c r="S352" s="7"/>
      <c r="U352" s="7"/>
      <c r="V352" s="7"/>
    </row>
    <row r="353" spans="1:22" x14ac:dyDescent="0.2">
      <c r="A353" s="7"/>
      <c r="C353" s="7"/>
      <c r="H353" s="118"/>
      <c r="I353" s="197"/>
      <c r="K353" s="118"/>
      <c r="M353" s="118"/>
      <c r="N353" s="7"/>
      <c r="O353" s="7"/>
      <c r="P353" s="7"/>
      <c r="R353" s="7"/>
      <c r="S353" s="7"/>
      <c r="U353" s="7"/>
      <c r="V353" s="7"/>
    </row>
    <row r="354" spans="1:22" x14ac:dyDescent="0.2">
      <c r="A354" s="7"/>
      <c r="C354" s="7"/>
      <c r="H354" s="118"/>
      <c r="I354" s="197"/>
      <c r="K354" s="118"/>
      <c r="M354" s="118"/>
      <c r="N354" s="7"/>
      <c r="O354" s="7"/>
      <c r="P354" s="7"/>
      <c r="R354" s="7"/>
      <c r="S354" s="7"/>
      <c r="U354" s="7"/>
      <c r="V354" s="7"/>
    </row>
    <row r="355" spans="1:22" x14ac:dyDescent="0.2">
      <c r="A355" s="7"/>
      <c r="C355" s="7"/>
      <c r="H355" s="118"/>
      <c r="I355" s="197"/>
      <c r="K355" s="118"/>
      <c r="M355" s="118"/>
      <c r="N355" s="7"/>
      <c r="O355" s="7"/>
      <c r="P355" s="7"/>
      <c r="R355" s="7"/>
      <c r="S355" s="7"/>
      <c r="U355" s="7"/>
      <c r="V355" s="7"/>
    </row>
    <row r="356" spans="1:22" x14ac:dyDescent="0.2">
      <c r="A356" s="7"/>
      <c r="C356" s="7"/>
      <c r="H356" s="118"/>
      <c r="I356" s="197"/>
      <c r="K356" s="118"/>
      <c r="M356" s="118"/>
      <c r="N356" s="7"/>
      <c r="O356" s="7"/>
      <c r="P356" s="7"/>
      <c r="R356" s="7"/>
      <c r="S356" s="7"/>
      <c r="U356" s="7"/>
      <c r="V356" s="7"/>
    </row>
    <row r="357" spans="1:22" x14ac:dyDescent="0.2">
      <c r="A357" s="7"/>
      <c r="C357" s="7"/>
      <c r="H357" s="118"/>
      <c r="I357" s="197"/>
      <c r="K357" s="118"/>
      <c r="M357" s="118"/>
      <c r="N357" s="7"/>
      <c r="O357" s="7"/>
      <c r="P357" s="7"/>
      <c r="R357" s="7"/>
      <c r="S357" s="7"/>
      <c r="U357" s="7"/>
      <c r="V357" s="7"/>
    </row>
    <row r="358" spans="1:22" x14ac:dyDescent="0.2">
      <c r="A358" s="7"/>
      <c r="C358" s="7"/>
      <c r="H358" s="118"/>
      <c r="I358" s="197"/>
      <c r="K358" s="118"/>
      <c r="M358" s="118"/>
      <c r="N358" s="7"/>
      <c r="O358" s="7"/>
      <c r="P358" s="7"/>
      <c r="R358" s="7"/>
      <c r="S358" s="7"/>
      <c r="U358" s="7"/>
      <c r="V358" s="7"/>
    </row>
    <row r="359" spans="1:22" x14ac:dyDescent="0.2">
      <c r="A359" s="7"/>
      <c r="C359" s="7"/>
      <c r="H359" s="118"/>
      <c r="I359" s="197"/>
      <c r="K359" s="118"/>
      <c r="M359" s="118"/>
      <c r="N359" s="7"/>
      <c r="O359" s="7"/>
      <c r="P359" s="7"/>
      <c r="R359" s="7"/>
      <c r="S359" s="7"/>
      <c r="U359" s="7"/>
      <c r="V359" s="7"/>
    </row>
    <row r="360" spans="1:22" x14ac:dyDescent="0.2">
      <c r="A360" s="7"/>
      <c r="C360" s="7"/>
      <c r="H360" s="118"/>
      <c r="I360" s="197"/>
      <c r="K360" s="118"/>
      <c r="M360" s="118"/>
      <c r="N360" s="7"/>
      <c r="O360" s="7"/>
      <c r="P360" s="7"/>
      <c r="R360" s="7"/>
      <c r="S360" s="7"/>
      <c r="U360" s="7"/>
      <c r="V360" s="7"/>
    </row>
    <row r="361" spans="1:22" x14ac:dyDescent="0.2">
      <c r="A361" s="7"/>
      <c r="C361" s="7"/>
      <c r="H361" s="118"/>
      <c r="I361" s="197"/>
      <c r="K361" s="118"/>
      <c r="M361" s="118"/>
      <c r="N361" s="7"/>
      <c r="O361" s="7"/>
      <c r="P361" s="7"/>
      <c r="R361" s="7"/>
      <c r="S361" s="7"/>
      <c r="U361" s="7"/>
      <c r="V361" s="7"/>
    </row>
    <row r="362" spans="1:22" x14ac:dyDescent="0.2">
      <c r="A362" s="7"/>
      <c r="C362" s="7"/>
      <c r="H362" s="118"/>
      <c r="I362" s="197"/>
      <c r="K362" s="118"/>
      <c r="M362" s="118"/>
      <c r="N362" s="7"/>
      <c r="O362" s="7"/>
      <c r="P362" s="7"/>
      <c r="R362" s="7"/>
      <c r="S362" s="7"/>
      <c r="U362" s="7"/>
      <c r="V362" s="7"/>
    </row>
    <row r="363" spans="1:22" x14ac:dyDescent="0.2">
      <c r="A363" s="7"/>
      <c r="C363" s="7"/>
      <c r="H363" s="118"/>
      <c r="I363" s="197"/>
      <c r="K363" s="118"/>
      <c r="M363" s="118"/>
      <c r="N363" s="7"/>
      <c r="O363" s="7"/>
      <c r="P363" s="7"/>
      <c r="R363" s="7"/>
      <c r="S363" s="7"/>
      <c r="U363" s="7"/>
      <c r="V363" s="7"/>
    </row>
    <row r="364" spans="1:22" x14ac:dyDescent="0.2">
      <c r="A364" s="7"/>
      <c r="C364" s="7"/>
      <c r="H364" s="118"/>
      <c r="I364" s="197"/>
      <c r="K364" s="118"/>
      <c r="M364" s="118"/>
      <c r="N364" s="7"/>
      <c r="O364" s="7"/>
      <c r="P364" s="7"/>
      <c r="R364" s="7"/>
      <c r="S364" s="7"/>
      <c r="U364" s="7"/>
      <c r="V364" s="7"/>
    </row>
    <row r="365" spans="1:22" x14ac:dyDescent="0.2">
      <c r="A365" s="7"/>
      <c r="C365" s="7"/>
      <c r="H365" s="118"/>
      <c r="I365" s="197"/>
      <c r="K365" s="118"/>
      <c r="M365" s="118"/>
      <c r="N365" s="7"/>
      <c r="O365" s="7"/>
      <c r="P365" s="7"/>
      <c r="R365" s="7"/>
      <c r="S365" s="7"/>
      <c r="U365" s="7"/>
      <c r="V365" s="7"/>
    </row>
    <row r="366" spans="1:22" x14ac:dyDescent="0.2">
      <c r="A366" s="7"/>
      <c r="C366" s="7"/>
      <c r="H366" s="118"/>
      <c r="I366" s="197"/>
      <c r="K366" s="118"/>
      <c r="M366" s="118"/>
      <c r="N366" s="7"/>
      <c r="O366" s="7"/>
      <c r="P366" s="7"/>
      <c r="R366" s="7"/>
      <c r="S366" s="7"/>
      <c r="U366" s="7"/>
      <c r="V366" s="7"/>
    </row>
    <row r="367" spans="1:22" x14ac:dyDescent="0.2">
      <c r="A367" s="7"/>
      <c r="C367" s="7"/>
      <c r="H367" s="118"/>
      <c r="I367" s="197"/>
      <c r="K367" s="118"/>
      <c r="M367" s="118"/>
      <c r="N367" s="7"/>
      <c r="O367" s="7"/>
      <c r="P367" s="7"/>
      <c r="R367" s="7"/>
      <c r="S367" s="7"/>
      <c r="U367" s="7"/>
      <c r="V367" s="7"/>
    </row>
    <row r="368" spans="1:22" x14ac:dyDescent="0.2">
      <c r="A368" s="7"/>
      <c r="C368" s="7"/>
      <c r="H368" s="118"/>
      <c r="I368" s="197"/>
      <c r="K368" s="118"/>
      <c r="M368" s="118"/>
      <c r="N368" s="7"/>
      <c r="O368" s="7"/>
      <c r="P368" s="7"/>
      <c r="R368" s="7"/>
      <c r="S368" s="7"/>
      <c r="U368" s="7"/>
      <c r="V368" s="7"/>
    </row>
    <row r="369" spans="1:22" x14ac:dyDescent="0.2">
      <c r="A369" s="7"/>
      <c r="C369" s="7"/>
      <c r="H369" s="118"/>
      <c r="I369" s="197"/>
      <c r="K369" s="118"/>
      <c r="M369" s="118"/>
      <c r="N369" s="7"/>
      <c r="O369" s="7"/>
      <c r="P369" s="7"/>
      <c r="R369" s="7"/>
      <c r="S369" s="7"/>
      <c r="U369" s="7"/>
      <c r="V369" s="7"/>
    </row>
    <row r="370" spans="1:22" x14ac:dyDescent="0.2">
      <c r="A370" s="7"/>
      <c r="C370" s="7"/>
      <c r="H370" s="118"/>
      <c r="I370" s="197"/>
      <c r="K370" s="118"/>
      <c r="M370" s="118"/>
      <c r="N370" s="7"/>
      <c r="O370" s="7"/>
      <c r="P370" s="7"/>
      <c r="R370" s="7"/>
      <c r="S370" s="7"/>
      <c r="U370" s="7"/>
      <c r="V370" s="7"/>
    </row>
    <row r="371" spans="1:22" x14ac:dyDescent="0.2">
      <c r="A371" s="7"/>
      <c r="C371" s="7"/>
      <c r="H371" s="118"/>
      <c r="I371" s="197"/>
      <c r="K371" s="118"/>
      <c r="M371" s="118"/>
      <c r="N371" s="7"/>
      <c r="O371" s="7"/>
      <c r="P371" s="7"/>
      <c r="R371" s="7"/>
      <c r="S371" s="7"/>
      <c r="U371" s="7"/>
      <c r="V371" s="7"/>
    </row>
    <row r="372" spans="1:22" x14ac:dyDescent="0.2">
      <c r="A372" s="7"/>
      <c r="C372" s="7"/>
      <c r="H372" s="118"/>
      <c r="I372" s="197"/>
      <c r="K372" s="118"/>
      <c r="M372" s="118"/>
      <c r="N372" s="7"/>
      <c r="O372" s="7"/>
      <c r="P372" s="7"/>
      <c r="R372" s="7"/>
      <c r="S372" s="7"/>
      <c r="U372" s="7"/>
      <c r="V372" s="7"/>
    </row>
    <row r="373" spans="1:22" x14ac:dyDescent="0.2">
      <c r="A373" s="7"/>
      <c r="C373" s="7"/>
      <c r="H373" s="118"/>
      <c r="I373" s="197"/>
      <c r="K373" s="118"/>
      <c r="M373" s="118"/>
      <c r="N373" s="7"/>
      <c r="O373" s="7"/>
      <c r="P373" s="7"/>
      <c r="R373" s="7"/>
      <c r="S373" s="7"/>
      <c r="U373" s="7"/>
      <c r="V373" s="7"/>
    </row>
    <row r="374" spans="1:22" x14ac:dyDescent="0.2">
      <c r="A374" s="7"/>
      <c r="C374" s="7"/>
      <c r="H374" s="118"/>
      <c r="I374" s="197"/>
      <c r="K374" s="118"/>
      <c r="M374" s="118"/>
      <c r="N374" s="7"/>
      <c r="O374" s="7"/>
      <c r="P374" s="7"/>
      <c r="R374" s="7"/>
      <c r="S374" s="7"/>
      <c r="U374" s="7"/>
      <c r="V374" s="7"/>
    </row>
    <row r="375" spans="1:22" x14ac:dyDescent="0.2">
      <c r="A375" s="7"/>
      <c r="C375" s="7"/>
      <c r="H375" s="118"/>
      <c r="I375" s="197"/>
      <c r="K375" s="118"/>
      <c r="M375" s="118"/>
      <c r="N375" s="7"/>
      <c r="O375" s="7"/>
      <c r="P375" s="7"/>
      <c r="R375" s="7"/>
      <c r="S375" s="7"/>
      <c r="U375" s="7"/>
      <c r="V375" s="7"/>
    </row>
    <row r="376" spans="1:22" x14ac:dyDescent="0.2">
      <c r="A376" s="7"/>
      <c r="C376" s="7"/>
      <c r="H376" s="118"/>
      <c r="I376" s="197"/>
      <c r="K376" s="118"/>
      <c r="M376" s="118"/>
      <c r="N376" s="7"/>
      <c r="O376" s="7"/>
      <c r="P376" s="7"/>
      <c r="R376" s="7"/>
      <c r="S376" s="7"/>
      <c r="U376" s="7"/>
      <c r="V376" s="7"/>
    </row>
    <row r="377" spans="1:22" x14ac:dyDescent="0.2">
      <c r="A377" s="7"/>
      <c r="C377" s="7"/>
      <c r="H377" s="118"/>
      <c r="I377" s="197"/>
      <c r="K377" s="118"/>
      <c r="M377" s="118"/>
      <c r="N377" s="7"/>
      <c r="O377" s="7"/>
      <c r="P377" s="7"/>
      <c r="R377" s="7"/>
      <c r="S377" s="7"/>
      <c r="U377" s="7"/>
      <c r="V377" s="7"/>
    </row>
    <row r="378" spans="1:22" x14ac:dyDescent="0.2">
      <c r="A378" s="7"/>
      <c r="C378" s="7"/>
      <c r="H378" s="118"/>
      <c r="I378" s="197"/>
      <c r="K378" s="118"/>
      <c r="M378" s="118"/>
      <c r="N378" s="7"/>
      <c r="O378" s="7"/>
      <c r="P378" s="7"/>
      <c r="R378" s="7"/>
      <c r="S378" s="7"/>
      <c r="U378" s="7"/>
      <c r="V378" s="7"/>
    </row>
    <row r="379" spans="1:22" x14ac:dyDescent="0.2">
      <c r="A379" s="7"/>
      <c r="C379" s="7"/>
      <c r="H379" s="118"/>
      <c r="I379" s="197"/>
      <c r="K379" s="118"/>
      <c r="M379" s="118"/>
      <c r="N379" s="7"/>
      <c r="O379" s="7"/>
      <c r="P379" s="7"/>
      <c r="R379" s="7"/>
      <c r="S379" s="7"/>
      <c r="U379" s="7"/>
      <c r="V379" s="7"/>
    </row>
    <row r="380" spans="1:22" x14ac:dyDescent="0.2">
      <c r="A380" s="7"/>
      <c r="C380" s="7"/>
      <c r="H380" s="118"/>
      <c r="I380" s="197"/>
      <c r="K380" s="118"/>
      <c r="M380" s="118"/>
      <c r="N380" s="7"/>
      <c r="O380" s="7"/>
      <c r="P380" s="7"/>
      <c r="R380" s="7"/>
      <c r="S380" s="7"/>
      <c r="U380" s="7"/>
      <c r="V380" s="7"/>
    </row>
    <row r="381" spans="1:22" x14ac:dyDescent="0.2">
      <c r="A381" s="7"/>
      <c r="C381" s="7"/>
      <c r="H381" s="118"/>
      <c r="I381" s="197"/>
      <c r="K381" s="118"/>
      <c r="M381" s="118"/>
      <c r="N381" s="7"/>
      <c r="O381" s="7"/>
      <c r="P381" s="7"/>
      <c r="R381" s="7"/>
      <c r="S381" s="7"/>
      <c r="U381" s="7"/>
      <c r="V381" s="7"/>
    </row>
    <row r="382" spans="1:22" x14ac:dyDescent="0.2">
      <c r="A382" s="7"/>
      <c r="C382" s="7"/>
      <c r="H382" s="118"/>
      <c r="I382" s="197"/>
      <c r="K382" s="118"/>
      <c r="M382" s="118"/>
      <c r="N382" s="7"/>
      <c r="O382" s="7"/>
      <c r="P382" s="7"/>
      <c r="R382" s="7"/>
      <c r="S382" s="7"/>
      <c r="U382" s="7"/>
      <c r="V382" s="7"/>
    </row>
    <row r="383" spans="1:22" x14ac:dyDescent="0.2">
      <c r="A383" s="7"/>
      <c r="C383" s="7"/>
      <c r="H383" s="118"/>
      <c r="I383" s="197"/>
      <c r="K383" s="118"/>
      <c r="M383" s="118"/>
      <c r="N383" s="7"/>
      <c r="O383" s="7"/>
      <c r="P383" s="7"/>
      <c r="R383" s="7"/>
      <c r="S383" s="7"/>
      <c r="U383" s="7"/>
      <c r="V383" s="7"/>
    </row>
    <row r="384" spans="1:22" x14ac:dyDescent="0.2">
      <c r="A384" s="7"/>
      <c r="C384" s="7"/>
      <c r="H384" s="118"/>
      <c r="I384" s="197"/>
      <c r="K384" s="118"/>
      <c r="M384" s="118"/>
      <c r="N384" s="7"/>
      <c r="O384" s="7"/>
      <c r="P384" s="7"/>
      <c r="R384" s="7"/>
      <c r="S384" s="7"/>
      <c r="U384" s="7"/>
      <c r="V384" s="7"/>
    </row>
    <row r="385" spans="1:22" x14ac:dyDescent="0.2">
      <c r="A385" s="7"/>
      <c r="C385" s="7"/>
      <c r="H385" s="118"/>
      <c r="I385" s="197"/>
      <c r="K385" s="118"/>
      <c r="M385" s="118"/>
      <c r="N385" s="7"/>
      <c r="O385" s="7"/>
      <c r="P385" s="7"/>
      <c r="R385" s="7"/>
      <c r="S385" s="7"/>
      <c r="U385" s="7"/>
      <c r="V385" s="7"/>
    </row>
    <row r="386" spans="1:22" x14ac:dyDescent="0.2">
      <c r="A386" s="7"/>
      <c r="C386" s="7"/>
      <c r="H386" s="118"/>
      <c r="I386" s="197"/>
      <c r="K386" s="118"/>
      <c r="M386" s="118"/>
      <c r="N386" s="7"/>
      <c r="O386" s="7"/>
      <c r="P386" s="7"/>
      <c r="R386" s="7"/>
      <c r="S386" s="7"/>
      <c r="U386" s="7"/>
      <c r="V386" s="7"/>
    </row>
    <row r="387" spans="1:22" x14ac:dyDescent="0.2">
      <c r="A387" s="7"/>
      <c r="C387" s="7"/>
      <c r="H387" s="118"/>
      <c r="I387" s="197"/>
      <c r="K387" s="118"/>
      <c r="M387" s="118"/>
      <c r="N387" s="7"/>
      <c r="O387" s="7"/>
      <c r="P387" s="7"/>
      <c r="R387" s="7"/>
      <c r="S387" s="7"/>
      <c r="U387" s="7"/>
      <c r="V387" s="7"/>
    </row>
    <row r="388" spans="1:22" x14ac:dyDescent="0.2">
      <c r="A388" s="7"/>
      <c r="C388" s="7"/>
      <c r="H388" s="118"/>
      <c r="I388" s="197"/>
      <c r="K388" s="118"/>
      <c r="M388" s="118"/>
      <c r="N388" s="7"/>
      <c r="O388" s="7"/>
      <c r="P388" s="7"/>
      <c r="R388" s="7"/>
      <c r="S388" s="7"/>
      <c r="U388" s="7"/>
      <c r="V388" s="7"/>
    </row>
    <row r="389" spans="1:22" x14ac:dyDescent="0.2">
      <c r="A389" s="7"/>
      <c r="C389" s="7"/>
      <c r="H389" s="118"/>
      <c r="I389" s="197"/>
      <c r="K389" s="118"/>
      <c r="M389" s="118"/>
      <c r="N389" s="7"/>
      <c r="O389" s="7"/>
      <c r="P389" s="7"/>
      <c r="R389" s="7"/>
      <c r="S389" s="7"/>
      <c r="U389" s="7"/>
      <c r="V389" s="7"/>
    </row>
    <row r="390" spans="1:22" x14ac:dyDescent="0.2">
      <c r="A390" s="7"/>
      <c r="C390" s="7"/>
      <c r="H390" s="118"/>
      <c r="I390" s="197"/>
      <c r="K390" s="118"/>
      <c r="M390" s="118"/>
      <c r="N390" s="7"/>
      <c r="O390" s="7"/>
      <c r="P390" s="7"/>
      <c r="R390" s="7"/>
      <c r="S390" s="7"/>
      <c r="U390" s="7"/>
      <c r="V390" s="7"/>
    </row>
    <row r="391" spans="1:22" x14ac:dyDescent="0.2">
      <c r="A391" s="7"/>
      <c r="C391" s="7"/>
      <c r="H391" s="118"/>
      <c r="I391" s="197"/>
      <c r="K391" s="118"/>
      <c r="M391" s="118"/>
      <c r="N391" s="7"/>
      <c r="O391" s="7"/>
      <c r="P391" s="7"/>
      <c r="R391" s="7"/>
      <c r="S391" s="7"/>
      <c r="U391" s="7"/>
      <c r="V391" s="7"/>
    </row>
    <row r="392" spans="1:22" x14ac:dyDescent="0.2">
      <c r="A392" s="7"/>
      <c r="C392" s="7"/>
      <c r="H392" s="118"/>
      <c r="I392" s="197"/>
      <c r="K392" s="118"/>
      <c r="M392" s="118"/>
      <c r="N392" s="7"/>
      <c r="O392" s="7"/>
      <c r="P392" s="7"/>
      <c r="R392" s="7"/>
      <c r="S392" s="7"/>
      <c r="U392" s="7"/>
      <c r="V392" s="7"/>
    </row>
    <row r="393" spans="1:22" x14ac:dyDescent="0.2">
      <c r="A393" s="7"/>
      <c r="C393" s="7"/>
      <c r="H393" s="118"/>
      <c r="I393" s="197"/>
      <c r="K393" s="118"/>
      <c r="M393" s="118"/>
      <c r="N393" s="7"/>
      <c r="O393" s="7"/>
      <c r="P393" s="7"/>
      <c r="R393" s="7"/>
      <c r="S393" s="7"/>
      <c r="U393" s="7"/>
      <c r="V393" s="7"/>
    </row>
    <row r="394" spans="1:22" x14ac:dyDescent="0.2">
      <c r="A394" s="7"/>
      <c r="C394" s="7"/>
      <c r="H394" s="118"/>
      <c r="I394" s="197"/>
      <c r="K394" s="118"/>
      <c r="M394" s="118"/>
      <c r="N394" s="7"/>
      <c r="O394" s="7"/>
      <c r="P394" s="7"/>
      <c r="R394" s="7"/>
      <c r="S394" s="7"/>
      <c r="U394" s="7"/>
      <c r="V394" s="7"/>
    </row>
    <row r="395" spans="1:22" x14ac:dyDescent="0.2">
      <c r="A395" s="7"/>
      <c r="C395" s="7"/>
      <c r="H395" s="118"/>
      <c r="I395" s="197"/>
      <c r="K395" s="118"/>
      <c r="M395" s="118"/>
      <c r="N395" s="7"/>
      <c r="O395" s="7"/>
      <c r="P395" s="7"/>
      <c r="R395" s="7"/>
      <c r="S395" s="7"/>
      <c r="U395" s="7"/>
      <c r="V395" s="7"/>
    </row>
    <row r="396" spans="1:22" x14ac:dyDescent="0.2">
      <c r="A396" s="7"/>
      <c r="C396" s="7"/>
      <c r="H396" s="118"/>
      <c r="I396" s="197"/>
      <c r="K396" s="118"/>
      <c r="M396" s="118"/>
      <c r="N396" s="7"/>
      <c r="O396" s="7"/>
      <c r="P396" s="7"/>
      <c r="R396" s="7"/>
      <c r="S396" s="7"/>
      <c r="U396" s="7"/>
      <c r="V396" s="7"/>
    </row>
    <row r="397" spans="1:22" x14ac:dyDescent="0.2">
      <c r="A397" s="7"/>
      <c r="C397" s="7"/>
      <c r="H397" s="118"/>
      <c r="I397" s="197"/>
      <c r="K397" s="118"/>
      <c r="M397" s="118"/>
      <c r="N397" s="7"/>
      <c r="O397" s="7"/>
      <c r="P397" s="7"/>
      <c r="R397" s="7"/>
      <c r="S397" s="7"/>
      <c r="U397" s="7"/>
      <c r="V397" s="7"/>
    </row>
    <row r="398" spans="1:22" x14ac:dyDescent="0.2">
      <c r="A398" s="7"/>
      <c r="C398" s="7"/>
      <c r="H398" s="118"/>
      <c r="I398" s="197"/>
      <c r="K398" s="118"/>
      <c r="M398" s="118"/>
      <c r="N398" s="7"/>
      <c r="O398" s="7"/>
      <c r="P398" s="7"/>
      <c r="R398" s="7"/>
      <c r="S398" s="7"/>
      <c r="U398" s="7"/>
      <c r="V398" s="7"/>
    </row>
    <row r="399" spans="1:22" x14ac:dyDescent="0.2">
      <c r="A399" s="7"/>
      <c r="C399" s="7"/>
      <c r="H399" s="118"/>
      <c r="I399" s="197"/>
      <c r="K399" s="118"/>
      <c r="M399" s="118"/>
      <c r="N399" s="7"/>
      <c r="O399" s="7"/>
      <c r="P399" s="7"/>
      <c r="R399" s="7"/>
      <c r="S399" s="7"/>
      <c r="U399" s="7"/>
      <c r="V399" s="7"/>
    </row>
    <row r="400" spans="1:22" x14ac:dyDescent="0.2">
      <c r="A400" s="7"/>
      <c r="C400" s="7"/>
      <c r="H400" s="118"/>
      <c r="I400" s="197"/>
      <c r="K400" s="118"/>
      <c r="M400" s="118"/>
      <c r="N400" s="7"/>
      <c r="O400" s="7"/>
      <c r="P400" s="7"/>
      <c r="R400" s="7"/>
      <c r="S400" s="7"/>
      <c r="U400" s="7"/>
      <c r="V400" s="7"/>
    </row>
    <row r="401" spans="1:22" x14ac:dyDescent="0.2">
      <c r="A401" s="7"/>
      <c r="C401" s="7"/>
      <c r="H401" s="118"/>
      <c r="I401" s="197"/>
      <c r="K401" s="118"/>
      <c r="M401" s="118"/>
      <c r="N401" s="7"/>
      <c r="O401" s="7"/>
      <c r="P401" s="7"/>
      <c r="R401" s="7"/>
      <c r="S401" s="7"/>
      <c r="U401" s="7"/>
      <c r="V401" s="7"/>
    </row>
    <row r="402" spans="1:22" x14ac:dyDescent="0.2">
      <c r="A402" s="7"/>
      <c r="C402" s="7"/>
      <c r="H402" s="118"/>
      <c r="I402" s="197"/>
      <c r="K402" s="118"/>
      <c r="M402" s="118"/>
      <c r="N402" s="7"/>
      <c r="O402" s="7"/>
      <c r="P402" s="7"/>
      <c r="R402" s="7"/>
      <c r="S402" s="7"/>
      <c r="U402" s="7"/>
      <c r="V402" s="7"/>
    </row>
    <row r="403" spans="1:22" x14ac:dyDescent="0.2">
      <c r="A403" s="7"/>
      <c r="C403" s="7"/>
      <c r="H403" s="118"/>
      <c r="I403" s="197"/>
      <c r="K403" s="118"/>
      <c r="M403" s="118"/>
      <c r="N403" s="7"/>
      <c r="O403" s="7"/>
      <c r="P403" s="7"/>
      <c r="R403" s="7"/>
      <c r="S403" s="7"/>
      <c r="U403" s="7"/>
      <c r="V403" s="7"/>
    </row>
    <row r="404" spans="1:22" x14ac:dyDescent="0.2">
      <c r="A404" s="7"/>
      <c r="C404" s="7"/>
      <c r="H404" s="118"/>
      <c r="I404" s="197"/>
      <c r="K404" s="118"/>
      <c r="M404" s="118"/>
      <c r="N404" s="7"/>
      <c r="O404" s="7"/>
      <c r="P404" s="7"/>
      <c r="R404" s="7"/>
      <c r="S404" s="7"/>
      <c r="U404" s="7"/>
      <c r="V404" s="7"/>
    </row>
    <row r="405" spans="1:22" x14ac:dyDescent="0.2">
      <c r="A405" s="7"/>
      <c r="C405" s="7"/>
      <c r="H405" s="118"/>
      <c r="I405" s="197"/>
      <c r="K405" s="118"/>
      <c r="M405" s="118"/>
      <c r="N405" s="7"/>
      <c r="O405" s="7"/>
      <c r="P405" s="7"/>
      <c r="R405" s="7"/>
      <c r="S405" s="7"/>
      <c r="U405" s="7"/>
      <c r="V405" s="7"/>
    </row>
    <row r="406" spans="1:22" x14ac:dyDescent="0.2">
      <c r="A406" s="7"/>
      <c r="C406" s="7"/>
      <c r="H406" s="118"/>
      <c r="I406" s="197"/>
      <c r="K406" s="118"/>
      <c r="M406" s="118"/>
      <c r="N406" s="7"/>
      <c r="O406" s="7"/>
      <c r="P406" s="7"/>
      <c r="R406" s="7"/>
      <c r="S406" s="7"/>
      <c r="U406" s="7"/>
      <c r="V406" s="7"/>
    </row>
    <row r="407" spans="1:22" x14ac:dyDescent="0.2">
      <c r="A407" s="7"/>
      <c r="C407" s="7"/>
      <c r="H407" s="118"/>
      <c r="I407" s="197"/>
      <c r="K407" s="118"/>
      <c r="M407" s="118"/>
      <c r="N407" s="7"/>
      <c r="O407" s="7"/>
      <c r="P407" s="7"/>
      <c r="R407" s="7"/>
      <c r="S407" s="7"/>
      <c r="U407" s="7"/>
      <c r="V407" s="7"/>
    </row>
    <row r="408" spans="1:22" x14ac:dyDescent="0.2">
      <c r="A408" s="7"/>
      <c r="C408" s="7"/>
      <c r="H408" s="118"/>
      <c r="I408" s="197"/>
      <c r="K408" s="118"/>
      <c r="M408" s="118"/>
      <c r="N408" s="7"/>
      <c r="O408" s="7"/>
      <c r="P408" s="7"/>
      <c r="R408" s="7"/>
      <c r="S408" s="7"/>
      <c r="U408" s="7"/>
      <c r="V408" s="7"/>
    </row>
    <row r="409" spans="1:22" x14ac:dyDescent="0.2">
      <c r="A409" s="7"/>
      <c r="C409" s="7"/>
      <c r="H409" s="118"/>
      <c r="I409" s="197"/>
      <c r="K409" s="118"/>
      <c r="M409" s="118"/>
      <c r="N409" s="7"/>
      <c r="O409" s="7"/>
      <c r="P409" s="7"/>
      <c r="R409" s="7"/>
      <c r="S409" s="7"/>
      <c r="U409" s="7"/>
      <c r="V409" s="7"/>
    </row>
    <row r="410" spans="1:22" x14ac:dyDescent="0.2">
      <c r="A410" s="7"/>
      <c r="C410" s="7"/>
      <c r="H410" s="118"/>
      <c r="I410" s="197"/>
      <c r="K410" s="118"/>
      <c r="M410" s="118"/>
      <c r="N410" s="7"/>
      <c r="O410" s="7"/>
      <c r="P410" s="7"/>
      <c r="R410" s="7"/>
      <c r="S410" s="7"/>
      <c r="U410" s="7"/>
      <c r="V410" s="7"/>
    </row>
    <row r="411" spans="1:22" x14ac:dyDescent="0.2">
      <c r="A411" s="7"/>
      <c r="C411" s="7"/>
      <c r="H411" s="118"/>
      <c r="I411" s="197"/>
      <c r="K411" s="118"/>
      <c r="M411" s="118"/>
      <c r="N411" s="7"/>
      <c r="O411" s="7"/>
      <c r="P411" s="7"/>
      <c r="R411" s="7"/>
      <c r="S411" s="7"/>
      <c r="U411" s="7"/>
      <c r="V411" s="7"/>
    </row>
    <row r="412" spans="1:22" x14ac:dyDescent="0.2">
      <c r="A412" s="7"/>
      <c r="C412" s="7"/>
      <c r="H412" s="118"/>
      <c r="I412" s="197"/>
      <c r="K412" s="118"/>
      <c r="M412" s="118"/>
      <c r="N412" s="7"/>
      <c r="O412" s="7"/>
      <c r="P412" s="7"/>
      <c r="R412" s="7"/>
      <c r="S412" s="7"/>
      <c r="U412" s="7"/>
      <c r="V412" s="7"/>
    </row>
    <row r="413" spans="1:22" x14ac:dyDescent="0.2">
      <c r="A413" s="7"/>
      <c r="C413" s="7"/>
      <c r="H413" s="118"/>
      <c r="I413" s="197"/>
      <c r="K413" s="118"/>
      <c r="M413" s="118"/>
      <c r="N413" s="7"/>
      <c r="O413" s="7"/>
      <c r="P413" s="7"/>
      <c r="R413" s="7"/>
      <c r="S413" s="7"/>
      <c r="U413" s="7"/>
      <c r="V413" s="7"/>
    </row>
    <row r="414" spans="1:22" x14ac:dyDescent="0.2">
      <c r="A414" s="7"/>
      <c r="C414" s="7"/>
      <c r="H414" s="118"/>
      <c r="I414" s="197"/>
      <c r="K414" s="118"/>
      <c r="M414" s="118"/>
      <c r="N414" s="7"/>
      <c r="O414" s="7"/>
      <c r="P414" s="7"/>
      <c r="R414" s="7"/>
      <c r="S414" s="7"/>
      <c r="U414" s="7"/>
      <c r="V414" s="7"/>
    </row>
    <row r="415" spans="1:22" x14ac:dyDescent="0.2">
      <c r="A415" s="7"/>
      <c r="C415" s="7"/>
      <c r="H415" s="118"/>
      <c r="I415" s="197"/>
      <c r="K415" s="118"/>
      <c r="M415" s="118"/>
      <c r="N415" s="7"/>
      <c r="O415" s="7"/>
      <c r="P415" s="7"/>
      <c r="R415" s="7"/>
      <c r="S415" s="7"/>
      <c r="U415" s="7"/>
      <c r="V415" s="7"/>
    </row>
    <row r="416" spans="1:22" x14ac:dyDescent="0.2">
      <c r="A416" s="7"/>
      <c r="C416" s="7"/>
      <c r="H416" s="118"/>
      <c r="I416" s="197"/>
      <c r="K416" s="118"/>
      <c r="M416" s="118"/>
      <c r="N416" s="7"/>
      <c r="O416" s="7"/>
      <c r="P416" s="7"/>
      <c r="R416" s="7"/>
      <c r="S416" s="7"/>
      <c r="U416" s="7"/>
      <c r="V416" s="7"/>
    </row>
    <row r="417" spans="1:22" x14ac:dyDescent="0.2">
      <c r="A417" s="7"/>
      <c r="C417" s="7"/>
      <c r="H417" s="118"/>
      <c r="I417" s="197"/>
      <c r="K417" s="118"/>
      <c r="M417" s="118"/>
      <c r="N417" s="7"/>
      <c r="O417" s="7"/>
      <c r="P417" s="7"/>
      <c r="R417" s="7"/>
      <c r="S417" s="7"/>
      <c r="U417" s="7"/>
      <c r="V417" s="7"/>
    </row>
    <row r="418" spans="1:22" x14ac:dyDescent="0.2">
      <c r="A418" s="7"/>
      <c r="C418" s="7"/>
      <c r="H418" s="118"/>
      <c r="I418" s="197"/>
      <c r="K418" s="118"/>
      <c r="M418" s="118"/>
      <c r="N418" s="7"/>
      <c r="O418" s="7"/>
      <c r="P418" s="7"/>
      <c r="R418" s="7"/>
      <c r="S418" s="7"/>
      <c r="U418" s="7"/>
      <c r="V418" s="7"/>
    </row>
    <row r="419" spans="1:22" x14ac:dyDescent="0.2">
      <c r="A419" s="7"/>
      <c r="C419" s="7"/>
      <c r="H419" s="118"/>
      <c r="I419" s="197"/>
      <c r="K419" s="118"/>
      <c r="M419" s="118"/>
      <c r="N419" s="7"/>
      <c r="O419" s="7"/>
      <c r="P419" s="7"/>
      <c r="R419" s="7"/>
      <c r="S419" s="7"/>
      <c r="U419" s="7"/>
      <c r="V419" s="7"/>
    </row>
    <row r="420" spans="1:22" x14ac:dyDescent="0.2">
      <c r="A420" s="7"/>
      <c r="C420" s="7"/>
      <c r="H420" s="118"/>
      <c r="I420" s="197"/>
      <c r="K420" s="118"/>
      <c r="M420" s="118"/>
      <c r="N420" s="7"/>
      <c r="O420" s="7"/>
      <c r="P420" s="7"/>
      <c r="R420" s="7"/>
      <c r="S420" s="7"/>
      <c r="U420" s="7"/>
      <c r="V420" s="7"/>
    </row>
    <row r="421" spans="1:22" x14ac:dyDescent="0.2">
      <c r="A421" s="7"/>
      <c r="C421" s="7"/>
      <c r="H421" s="118"/>
      <c r="I421" s="197"/>
      <c r="K421" s="118"/>
      <c r="M421" s="118"/>
      <c r="N421" s="7"/>
      <c r="O421" s="7"/>
      <c r="P421" s="7"/>
      <c r="R421" s="7"/>
      <c r="S421" s="7"/>
      <c r="U421" s="7"/>
      <c r="V421" s="7"/>
    </row>
    <row r="422" spans="1:22" x14ac:dyDescent="0.2">
      <c r="A422" s="7"/>
      <c r="C422" s="7"/>
      <c r="H422" s="118"/>
      <c r="I422" s="197"/>
      <c r="K422" s="118"/>
      <c r="M422" s="118"/>
      <c r="N422" s="7"/>
      <c r="O422" s="7"/>
      <c r="P422" s="7"/>
      <c r="R422" s="7"/>
      <c r="S422" s="7"/>
      <c r="U422" s="7"/>
      <c r="V422" s="7"/>
    </row>
    <row r="423" spans="1:22" x14ac:dyDescent="0.2">
      <c r="A423" s="7"/>
      <c r="C423" s="7"/>
      <c r="H423" s="118"/>
      <c r="I423" s="197"/>
      <c r="K423" s="118"/>
      <c r="M423" s="118"/>
      <c r="N423" s="7"/>
      <c r="O423" s="7"/>
      <c r="P423" s="7"/>
      <c r="R423" s="7"/>
      <c r="S423" s="7"/>
      <c r="U423" s="7"/>
      <c r="V423" s="7"/>
    </row>
    <row r="424" spans="1:22" x14ac:dyDescent="0.2">
      <c r="A424" s="7"/>
      <c r="C424" s="7"/>
      <c r="H424" s="118"/>
      <c r="I424" s="197"/>
      <c r="K424" s="118"/>
      <c r="M424" s="118"/>
      <c r="N424" s="7"/>
      <c r="O424" s="7"/>
      <c r="P424" s="7"/>
      <c r="R424" s="7"/>
      <c r="S424" s="7"/>
      <c r="U424" s="7"/>
      <c r="V424" s="7"/>
    </row>
    <row r="425" spans="1:22" x14ac:dyDescent="0.2">
      <c r="A425" s="7"/>
      <c r="C425" s="7"/>
      <c r="H425" s="118"/>
      <c r="I425" s="197"/>
      <c r="K425" s="118"/>
      <c r="M425" s="118"/>
      <c r="N425" s="7"/>
      <c r="O425" s="7"/>
      <c r="P425" s="7"/>
      <c r="R425" s="7"/>
      <c r="S425" s="7"/>
      <c r="U425" s="7"/>
      <c r="V425" s="7"/>
    </row>
    <row r="426" spans="1:22" x14ac:dyDescent="0.2">
      <c r="A426" s="7"/>
      <c r="C426" s="7"/>
      <c r="H426" s="118"/>
      <c r="I426" s="197"/>
      <c r="K426" s="118"/>
      <c r="M426" s="118"/>
      <c r="N426" s="7"/>
      <c r="O426" s="7"/>
      <c r="P426" s="7"/>
      <c r="R426" s="7"/>
      <c r="S426" s="7"/>
      <c r="U426" s="7"/>
      <c r="V426" s="7"/>
    </row>
    <row r="427" spans="1:22" x14ac:dyDescent="0.2">
      <c r="A427" s="7"/>
      <c r="C427" s="7"/>
      <c r="H427" s="118"/>
      <c r="I427" s="197"/>
      <c r="K427" s="118"/>
      <c r="M427" s="118"/>
      <c r="N427" s="7"/>
      <c r="O427" s="7"/>
      <c r="P427" s="7"/>
      <c r="R427" s="7"/>
      <c r="S427" s="7"/>
      <c r="U427" s="7"/>
      <c r="V427" s="7"/>
    </row>
    <row r="428" spans="1:22" x14ac:dyDescent="0.2">
      <c r="A428" s="7"/>
      <c r="C428" s="7"/>
      <c r="H428" s="118"/>
      <c r="I428" s="197"/>
      <c r="K428" s="118"/>
      <c r="M428" s="118"/>
      <c r="N428" s="7"/>
      <c r="O428" s="7"/>
      <c r="P428" s="7"/>
      <c r="R428" s="7"/>
      <c r="S428" s="7"/>
      <c r="U428" s="7"/>
      <c r="V428" s="7"/>
    </row>
    <row r="429" spans="1:22" x14ac:dyDescent="0.2">
      <c r="A429" s="7"/>
      <c r="C429" s="7"/>
      <c r="H429" s="118"/>
      <c r="I429" s="197"/>
      <c r="K429" s="118"/>
      <c r="M429" s="118"/>
      <c r="N429" s="7"/>
      <c r="O429" s="7"/>
      <c r="P429" s="7"/>
      <c r="R429" s="7"/>
      <c r="S429" s="7"/>
      <c r="U429" s="7"/>
      <c r="V429" s="7"/>
    </row>
    <row r="430" spans="1:22" x14ac:dyDescent="0.2">
      <c r="A430" s="7"/>
      <c r="C430" s="7"/>
      <c r="H430" s="118"/>
      <c r="I430" s="197"/>
      <c r="K430" s="118"/>
      <c r="M430" s="118"/>
      <c r="N430" s="7"/>
      <c r="O430" s="7"/>
      <c r="P430" s="7"/>
      <c r="R430" s="7"/>
      <c r="S430" s="7"/>
      <c r="U430" s="7"/>
      <c r="V430" s="7"/>
    </row>
    <row r="431" spans="1:22" x14ac:dyDescent="0.2">
      <c r="A431" s="7"/>
      <c r="C431" s="7"/>
      <c r="H431" s="118"/>
      <c r="I431" s="197"/>
      <c r="K431" s="118"/>
      <c r="M431" s="118"/>
      <c r="N431" s="7"/>
      <c r="O431" s="7"/>
      <c r="P431" s="7"/>
      <c r="R431" s="7"/>
      <c r="S431" s="7"/>
      <c r="U431" s="7"/>
      <c r="V431" s="7"/>
    </row>
    <row r="432" spans="1:22" x14ac:dyDescent="0.2">
      <c r="A432" s="7"/>
      <c r="C432" s="7"/>
      <c r="H432" s="118"/>
      <c r="I432" s="197"/>
      <c r="K432" s="118"/>
      <c r="M432" s="118"/>
      <c r="N432" s="7"/>
      <c r="O432" s="7"/>
      <c r="P432" s="7"/>
      <c r="R432" s="7"/>
      <c r="S432" s="7"/>
      <c r="U432" s="7"/>
      <c r="V432" s="7"/>
    </row>
    <row r="433" spans="1:22" x14ac:dyDescent="0.2">
      <c r="A433" s="7"/>
      <c r="C433" s="7"/>
      <c r="H433" s="118"/>
      <c r="I433" s="197"/>
      <c r="K433" s="118"/>
      <c r="M433" s="118"/>
      <c r="N433" s="7"/>
      <c r="O433" s="7"/>
      <c r="P433" s="7"/>
      <c r="R433" s="7"/>
      <c r="S433" s="7"/>
      <c r="U433" s="7"/>
      <c r="V433" s="7"/>
    </row>
    <row r="434" spans="1:22" x14ac:dyDescent="0.2">
      <c r="A434" s="7"/>
      <c r="C434" s="7"/>
      <c r="H434" s="118"/>
      <c r="I434" s="197"/>
      <c r="K434" s="118"/>
      <c r="M434" s="118"/>
      <c r="N434" s="7"/>
      <c r="O434" s="7"/>
      <c r="P434" s="7"/>
      <c r="R434" s="7"/>
      <c r="S434" s="7"/>
      <c r="U434" s="7"/>
      <c r="V434" s="7"/>
    </row>
    <row r="435" spans="1:22" x14ac:dyDescent="0.2">
      <c r="A435" s="7"/>
      <c r="C435" s="7"/>
      <c r="H435" s="118"/>
      <c r="I435" s="197"/>
      <c r="K435" s="118"/>
      <c r="M435" s="118"/>
      <c r="N435" s="7"/>
      <c r="O435" s="7"/>
      <c r="P435" s="7"/>
      <c r="R435" s="7"/>
      <c r="S435" s="7"/>
      <c r="U435" s="7"/>
      <c r="V435" s="7"/>
    </row>
    <row r="436" spans="1:22" x14ac:dyDescent="0.2">
      <c r="A436" s="7"/>
      <c r="C436" s="7"/>
      <c r="H436" s="118"/>
      <c r="I436" s="197"/>
      <c r="K436" s="118"/>
      <c r="M436" s="118"/>
      <c r="N436" s="7"/>
      <c r="O436" s="7"/>
      <c r="P436" s="7"/>
      <c r="R436" s="7"/>
      <c r="S436" s="7"/>
      <c r="U436" s="7"/>
      <c r="V436" s="7"/>
    </row>
    <row r="437" spans="1:22" x14ac:dyDescent="0.2">
      <c r="A437" s="7"/>
      <c r="C437" s="7"/>
      <c r="H437" s="118"/>
      <c r="I437" s="197"/>
      <c r="K437" s="118"/>
      <c r="M437" s="118"/>
      <c r="N437" s="7"/>
      <c r="O437" s="7"/>
      <c r="P437" s="7"/>
      <c r="R437" s="7"/>
      <c r="S437" s="7"/>
      <c r="U437" s="7"/>
      <c r="V437" s="7"/>
    </row>
    <row r="438" spans="1:22" x14ac:dyDescent="0.2">
      <c r="A438" s="7"/>
      <c r="C438" s="7"/>
      <c r="H438" s="118"/>
      <c r="I438" s="197"/>
      <c r="K438" s="118"/>
      <c r="M438" s="118"/>
      <c r="N438" s="7"/>
      <c r="O438" s="7"/>
      <c r="P438" s="7"/>
      <c r="R438" s="7"/>
      <c r="S438" s="7"/>
      <c r="U438" s="7"/>
      <c r="V438" s="7"/>
    </row>
  </sheetData>
  <mergeCells count="3">
    <mergeCell ref="G1:H1"/>
    <mergeCell ref="A3:G3"/>
    <mergeCell ref="A4:G4"/>
  </mergeCells>
  <pageMargins left="0.75" right="0.4" top="0.4" bottom="0.38" header="0.25" footer="0.25"/>
  <pageSetup scale="80" orientation="landscape" horizontalDpi="4294967294" r:id="rId1"/>
  <headerFooter alignWithMargins="0">
    <oddHeader>&amp;R&amp;"Arial,Bold"Page &amp;P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499984740745262"/>
  </sheetPr>
  <dimension ref="A1:BR438"/>
  <sheetViews>
    <sheetView topLeftCell="A166" workbookViewId="0">
      <selection activeCell="I22" sqref="I22"/>
    </sheetView>
  </sheetViews>
  <sheetFormatPr defaultRowHeight="12.75" outlineLevelRow="1" outlineLevelCol="1" x14ac:dyDescent="0.2"/>
  <cols>
    <col min="1" max="1" width="4.140625" style="377" customWidth="1"/>
    <col min="2" max="2" width="0.140625" style="264" customWidth="1"/>
    <col min="3" max="3" width="7.42578125" style="264" customWidth="1"/>
    <col min="4" max="4" width="33.42578125" style="264" customWidth="1"/>
    <col min="5" max="5" width="2.28515625" style="264" customWidth="1"/>
    <col min="6" max="6" width="19.7109375" style="264" customWidth="1"/>
    <col min="7" max="7" width="8.7109375" style="264" customWidth="1"/>
    <col min="8" max="8" width="2.85546875" style="264" customWidth="1"/>
    <col min="9" max="9" width="77.7109375" style="384" customWidth="1"/>
    <col min="10" max="10" width="10.5703125" style="383" customWidth="1"/>
    <col min="11" max="11" width="9.28515625" style="264" customWidth="1"/>
    <col min="12" max="12" width="4.28515625" style="383" customWidth="1"/>
    <col min="13" max="13" width="10.85546875" style="264" customWidth="1"/>
    <col min="14" max="14" width="11.28515625" style="383" bestFit="1" customWidth="1"/>
    <col min="15" max="15" width="14.85546875" style="264" customWidth="1"/>
    <col min="16" max="16" width="12.85546875" style="383" bestFit="1" customWidth="1"/>
    <col min="17" max="17" width="1" style="264" customWidth="1"/>
    <col min="18" max="18" width="4.85546875" style="377" hidden="1" customWidth="1" outlineLevel="1"/>
    <col min="19" max="19" width="6" style="380" hidden="1" customWidth="1" outlineLevel="1"/>
    <col min="20" max="20" width="1" style="264" hidden="1" customWidth="1" outlineLevel="1"/>
    <col min="21" max="21" width="94.7109375" style="385" customWidth="1" collapsed="1"/>
    <col min="22" max="22" width="19.7109375" style="268" hidden="1" customWidth="1"/>
    <col min="23" max="23" width="78.28515625" style="264" customWidth="1"/>
    <col min="24" max="24" width="78.5703125" style="264" customWidth="1"/>
    <col min="25" max="25" width="73.7109375" style="264" customWidth="1"/>
    <col min="26" max="26" width="78.85546875" style="264" customWidth="1"/>
    <col min="27" max="27" width="101.7109375" style="264" customWidth="1"/>
    <col min="28" max="28" width="116.85546875" style="264" customWidth="1"/>
    <col min="29" max="29" width="112.85546875" style="264" customWidth="1"/>
    <col min="30" max="30" width="100.28515625" style="264" customWidth="1"/>
    <col min="31" max="31" width="92" style="264" customWidth="1"/>
    <col min="32" max="32" width="84.85546875" style="264" customWidth="1"/>
    <col min="33" max="33" width="57.7109375" style="264" customWidth="1"/>
    <col min="34" max="34" width="42.5703125" style="264" customWidth="1"/>
    <col min="35" max="35" width="47.7109375" style="264" customWidth="1"/>
    <col min="36" max="36" width="92" style="264" customWidth="1"/>
    <col min="37" max="37" width="62" style="264" customWidth="1"/>
    <col min="38" max="38" width="85.140625" style="264" customWidth="1"/>
    <col min="39" max="39" width="102.28515625" style="264" customWidth="1"/>
    <col min="40" max="40" width="111.7109375" style="264" customWidth="1"/>
    <col min="41" max="41" width="132.85546875" style="264" customWidth="1"/>
    <col min="42" max="42" width="81.7109375" style="264" customWidth="1"/>
    <col min="43" max="43" width="80.5703125" style="264" customWidth="1"/>
    <col min="44" max="44" width="66.85546875" style="264" customWidth="1"/>
    <col min="45" max="45" width="64.85546875" style="264" customWidth="1"/>
    <col min="46" max="46" width="84.28515625" style="264" customWidth="1"/>
    <col min="47" max="47" width="78.85546875" style="264" customWidth="1"/>
    <col min="48" max="48" width="31.140625" style="264" customWidth="1"/>
    <col min="49" max="49" width="40.85546875" style="264" customWidth="1"/>
    <col min="50" max="50" width="22.28515625" style="264" customWidth="1"/>
    <col min="51" max="51" width="17.7109375" style="264" customWidth="1"/>
    <col min="52" max="52" width="31.140625" style="264" customWidth="1"/>
    <col min="53" max="53" width="30.5703125" style="264" customWidth="1"/>
    <col min="54" max="54" width="20.28515625" style="264" customWidth="1"/>
    <col min="55" max="55" width="22.28515625" style="264" customWidth="1"/>
    <col min="56" max="56" width="41.42578125" style="264" customWidth="1"/>
    <col min="57" max="57" width="49.42578125" style="264" customWidth="1"/>
    <col min="58" max="58" width="36.85546875" style="264" customWidth="1"/>
    <col min="59" max="59" width="34.5703125" style="264" customWidth="1"/>
    <col min="60" max="60" width="20.5703125" style="264" customWidth="1"/>
    <col min="61" max="61" width="19.42578125" style="264" customWidth="1"/>
    <col min="62" max="62" width="15.42578125" style="264" customWidth="1"/>
    <col min="63" max="63" width="18.5703125" style="264" customWidth="1"/>
    <col min="64" max="64" width="53.7109375" style="264" customWidth="1"/>
    <col min="65" max="65" width="41.7109375" style="264" customWidth="1"/>
    <col min="66" max="66" width="42.28515625" style="264" customWidth="1"/>
    <col min="67" max="67" width="56.28515625" style="264" customWidth="1"/>
    <col min="68" max="68" width="50.5703125" style="264" customWidth="1"/>
    <col min="69" max="69" width="33.7109375" style="264" customWidth="1"/>
    <col min="70" max="70" width="30.5703125" style="264" customWidth="1"/>
    <col min="71" max="71" width="41.42578125" style="264" customWidth="1"/>
    <col min="72" max="72" width="53.42578125" style="264" customWidth="1"/>
    <col min="73" max="73" width="48.85546875" style="264" customWidth="1"/>
    <col min="74" max="74" width="32" style="264" customWidth="1"/>
    <col min="75" max="75" width="43.140625" style="264" customWidth="1"/>
    <col min="76" max="76" width="36.5703125" style="264" customWidth="1"/>
    <col min="77" max="77" width="43.140625" style="264" customWidth="1"/>
    <col min="78" max="78" width="36" style="264" customWidth="1"/>
    <col min="79" max="79" width="42.85546875" style="264" customWidth="1"/>
    <col min="80" max="80" width="43.140625" style="264" customWidth="1"/>
    <col min="81" max="81" width="58.85546875" style="264" customWidth="1"/>
    <col min="82" max="82" width="34.28515625" style="264" customWidth="1"/>
    <col min="83" max="16384" width="9.140625" style="264"/>
  </cols>
  <sheetData>
    <row r="1" spans="1:70" x14ac:dyDescent="0.2">
      <c r="A1" s="257"/>
      <c r="B1" s="258"/>
      <c r="C1" s="259" t="s">
        <v>0</v>
      </c>
      <c r="D1" s="260" t="s">
        <v>401</v>
      </c>
      <c r="E1" s="261"/>
      <c r="F1" s="261"/>
      <c r="G1" s="434" t="s">
        <v>58</v>
      </c>
      <c r="H1" s="434"/>
      <c r="I1" s="262" t="s">
        <v>257</v>
      </c>
      <c r="J1" s="263"/>
      <c r="L1" s="263"/>
      <c r="N1" s="263"/>
      <c r="O1" s="258"/>
      <c r="P1" s="263"/>
      <c r="Q1" s="258"/>
      <c r="R1" s="265"/>
      <c r="S1" s="266"/>
      <c r="T1" s="258"/>
      <c r="U1" s="267"/>
    </row>
    <row r="2" spans="1:70" x14ac:dyDescent="0.2">
      <c r="A2" s="265"/>
      <c r="B2" s="258"/>
      <c r="C2" s="258"/>
      <c r="D2" s="258"/>
      <c r="E2" s="258"/>
      <c r="F2" s="258"/>
      <c r="G2" s="258"/>
      <c r="H2" s="258"/>
      <c r="I2" s="269" t="s">
        <v>256</v>
      </c>
      <c r="J2" s="263"/>
      <c r="K2" s="258"/>
      <c r="L2" s="263"/>
      <c r="M2" s="258"/>
      <c r="N2" s="263"/>
      <c r="O2" s="258"/>
      <c r="P2" s="263"/>
      <c r="Q2" s="258"/>
      <c r="R2" s="265"/>
      <c r="S2" s="266"/>
      <c r="T2" s="258"/>
      <c r="U2" s="267"/>
    </row>
    <row r="3" spans="1:70" ht="12.75" customHeight="1" x14ac:dyDescent="0.2">
      <c r="A3" s="435" t="s">
        <v>339</v>
      </c>
      <c r="B3" s="435"/>
      <c r="C3" s="435"/>
      <c r="D3" s="435"/>
      <c r="E3" s="435"/>
      <c r="F3" s="435"/>
      <c r="G3" s="435"/>
      <c r="H3" s="270"/>
      <c r="I3" s="271" t="s">
        <v>258</v>
      </c>
      <c r="J3" s="270"/>
      <c r="K3" s="270"/>
      <c r="L3" s="270"/>
      <c r="M3" s="270"/>
      <c r="N3" s="270"/>
      <c r="O3" s="270"/>
      <c r="P3" s="270"/>
      <c r="Q3" s="258"/>
      <c r="R3" s="258"/>
      <c r="S3" s="266"/>
      <c r="T3" s="258"/>
      <c r="U3" s="267"/>
    </row>
    <row r="4" spans="1:70" ht="12.75" customHeight="1" x14ac:dyDescent="0.2">
      <c r="A4" s="435"/>
      <c r="B4" s="435"/>
      <c r="C4" s="435"/>
      <c r="D4" s="435"/>
      <c r="E4" s="435"/>
      <c r="F4" s="435"/>
      <c r="G4" s="435"/>
      <c r="H4" s="270"/>
      <c r="I4" s="272" t="s">
        <v>307</v>
      </c>
      <c r="J4" s="270"/>
      <c r="K4" s="270"/>
      <c r="L4" s="270"/>
      <c r="M4" s="270"/>
      <c r="N4" s="270"/>
      <c r="O4" s="270"/>
      <c r="P4" s="270"/>
      <c r="Q4" s="258"/>
      <c r="R4" s="258"/>
      <c r="S4" s="266"/>
      <c r="T4" s="258"/>
      <c r="U4" s="267"/>
    </row>
    <row r="5" spans="1:70" ht="26.25" customHeight="1" x14ac:dyDescent="0.2">
      <c r="A5" s="255"/>
      <c r="B5" s="62"/>
      <c r="C5" s="62"/>
      <c r="D5" s="62"/>
      <c r="E5" s="62"/>
      <c r="F5" s="62"/>
      <c r="G5" s="62"/>
      <c r="H5" s="62"/>
      <c r="I5" s="273"/>
      <c r="J5" s="62"/>
      <c r="K5" s="62"/>
      <c r="L5" s="62"/>
      <c r="M5" s="62"/>
      <c r="N5" s="62"/>
      <c r="O5" s="62"/>
      <c r="P5" s="63"/>
      <c r="Q5" s="258"/>
      <c r="R5" s="258"/>
      <c r="S5" s="266"/>
      <c r="T5" s="258"/>
      <c r="U5" s="267"/>
    </row>
    <row r="6" spans="1:70" s="275" customFormat="1" hidden="1" x14ac:dyDescent="0.2">
      <c r="A6" s="274"/>
      <c r="H6" s="276">
        <v>3</v>
      </c>
      <c r="I6" s="277">
        <v>7</v>
      </c>
      <c r="J6" s="278">
        <v>8</v>
      </c>
      <c r="K6" s="279">
        <v>9</v>
      </c>
      <c r="L6" s="278">
        <v>10</v>
      </c>
      <c r="M6" s="279">
        <v>11</v>
      </c>
      <c r="N6" s="278">
        <v>12</v>
      </c>
      <c r="O6" s="276">
        <v>13</v>
      </c>
      <c r="P6" s="278">
        <v>14</v>
      </c>
      <c r="R6" s="274"/>
      <c r="S6" s="280"/>
      <c r="U6" s="281"/>
      <c r="V6" s="282"/>
    </row>
    <row r="7" spans="1:70" ht="33" customHeight="1" thickBot="1" x14ac:dyDescent="0.25">
      <c r="A7" s="283"/>
      <c r="E7" s="284"/>
      <c r="F7" s="284"/>
      <c r="G7" s="284"/>
      <c r="H7" s="258"/>
      <c r="I7" s="285" t="s">
        <v>4</v>
      </c>
      <c r="J7" s="286" t="s">
        <v>59</v>
      </c>
      <c r="L7" s="264"/>
      <c r="N7" s="264"/>
      <c r="P7" s="264"/>
      <c r="R7" s="264"/>
      <c r="S7" s="264"/>
      <c r="U7" s="264"/>
      <c r="V7" s="264"/>
      <c r="BR7" s="287"/>
    </row>
    <row r="8" spans="1:70" ht="39" thickBot="1" x14ac:dyDescent="0.25">
      <c r="A8" s="288" t="s">
        <v>3</v>
      </c>
      <c r="B8" s="289"/>
      <c r="C8" s="290" t="s">
        <v>60</v>
      </c>
      <c r="D8" s="290"/>
      <c r="E8" s="284"/>
      <c r="F8" s="255" t="s">
        <v>203</v>
      </c>
      <c r="G8" s="291" t="s">
        <v>61</v>
      </c>
      <c r="H8" s="258"/>
      <c r="I8" s="292" t="s">
        <v>259</v>
      </c>
      <c r="J8" s="286"/>
      <c r="L8" s="264"/>
      <c r="N8" s="264"/>
      <c r="P8" s="264"/>
      <c r="R8" s="264"/>
      <c r="S8" s="264"/>
      <c r="U8" s="264"/>
      <c r="V8" s="264"/>
      <c r="BR8" s="287"/>
    </row>
    <row r="9" spans="1:70" x14ac:dyDescent="0.2">
      <c r="A9" s="257"/>
      <c r="B9" s="293"/>
      <c r="C9" s="258"/>
      <c r="D9" s="258"/>
      <c r="E9" s="258"/>
      <c r="F9" s="258"/>
      <c r="G9" s="294"/>
      <c r="H9" s="258"/>
      <c r="I9" s="295" t="s">
        <v>280</v>
      </c>
      <c r="J9" s="268"/>
      <c r="L9" s="264"/>
      <c r="N9" s="264"/>
      <c r="P9" s="264"/>
      <c r="R9" s="264"/>
      <c r="S9" s="264"/>
      <c r="U9" s="264"/>
      <c r="V9" s="264"/>
    </row>
    <row r="10" spans="1:70" x14ac:dyDescent="0.2">
      <c r="A10" s="296">
        <v>1</v>
      </c>
      <c r="B10" s="296"/>
      <c r="C10" s="297" t="s">
        <v>6</v>
      </c>
      <c r="D10" s="297"/>
      <c r="E10" s="258"/>
      <c r="F10" s="298">
        <f>210*6500</f>
        <v>1365000</v>
      </c>
      <c r="G10" s="299"/>
      <c r="H10" s="258"/>
      <c r="I10" s="292" t="s">
        <v>475</v>
      </c>
      <c r="J10" s="268"/>
      <c r="L10" s="264"/>
      <c r="N10" s="264"/>
      <c r="P10" s="264"/>
      <c r="R10" s="264"/>
      <c r="S10" s="264"/>
      <c r="U10" s="264"/>
      <c r="V10" s="264"/>
    </row>
    <row r="11" spans="1:70" x14ac:dyDescent="0.2">
      <c r="A11" s="296">
        <v>2</v>
      </c>
      <c r="B11" s="296"/>
      <c r="C11" s="297" t="s">
        <v>7</v>
      </c>
      <c r="D11" s="297"/>
      <c r="E11" s="258"/>
      <c r="F11" s="298">
        <v>0</v>
      </c>
      <c r="G11" s="299"/>
      <c r="H11" s="258"/>
      <c r="I11" s="300"/>
      <c r="J11" s="268"/>
      <c r="L11" s="264"/>
      <c r="N11" s="264"/>
      <c r="P11" s="264"/>
      <c r="R11" s="264"/>
      <c r="S11" s="264"/>
      <c r="U11" s="264"/>
      <c r="V11" s="264"/>
    </row>
    <row r="12" spans="1:70" x14ac:dyDescent="0.2">
      <c r="A12" s="296">
        <v>3</v>
      </c>
      <c r="B12" s="296"/>
      <c r="C12" s="297" t="s">
        <v>8</v>
      </c>
      <c r="D12" s="297"/>
      <c r="E12" s="258"/>
      <c r="F12" s="298">
        <v>0</v>
      </c>
      <c r="G12" s="299"/>
      <c r="H12" s="258"/>
      <c r="I12" s="300"/>
      <c r="J12" s="268"/>
      <c r="L12" s="264"/>
      <c r="N12" s="264"/>
      <c r="P12" s="264"/>
      <c r="R12" s="264"/>
      <c r="S12" s="264"/>
      <c r="U12" s="264"/>
      <c r="V12" s="264"/>
    </row>
    <row r="13" spans="1:70" x14ac:dyDescent="0.2">
      <c r="A13" s="296">
        <v>4</v>
      </c>
      <c r="B13" s="296"/>
      <c r="C13" s="297" t="s">
        <v>10</v>
      </c>
      <c r="D13" s="297"/>
      <c r="E13" s="258"/>
      <c r="F13" s="298"/>
      <c r="G13" s="299"/>
      <c r="H13" s="258"/>
      <c r="I13" s="301" t="s">
        <v>484</v>
      </c>
      <c r="J13" s="268"/>
      <c r="L13" s="264"/>
      <c r="N13" s="264"/>
      <c r="P13" s="264"/>
      <c r="R13" s="264"/>
      <c r="S13" s="264"/>
      <c r="U13" s="264"/>
      <c r="V13" s="264"/>
    </row>
    <row r="14" spans="1:70" x14ac:dyDescent="0.2">
      <c r="A14" s="296">
        <v>5</v>
      </c>
      <c r="B14" s="296"/>
      <c r="C14" s="297" t="s">
        <v>11</v>
      </c>
      <c r="D14" s="297"/>
      <c r="E14" s="258"/>
      <c r="F14" s="298"/>
      <c r="G14" s="299"/>
      <c r="H14" s="258"/>
      <c r="I14" s="292"/>
      <c r="J14" s="268"/>
      <c r="L14" s="264"/>
      <c r="N14" s="264"/>
      <c r="P14" s="264"/>
      <c r="R14" s="264"/>
      <c r="S14" s="264"/>
      <c r="U14" s="264"/>
      <c r="V14" s="264"/>
    </row>
    <row r="15" spans="1:70" x14ac:dyDescent="0.2">
      <c r="A15" s="296">
        <v>6</v>
      </c>
      <c r="B15" s="296"/>
      <c r="C15" s="297" t="s">
        <v>13</v>
      </c>
      <c r="D15" s="297"/>
      <c r="E15" s="258"/>
      <c r="F15" s="298">
        <f>(76*0.33)*180</f>
        <v>4514.4000000000005</v>
      </c>
      <c r="G15" s="299"/>
      <c r="H15" s="258"/>
      <c r="I15" s="300" t="s">
        <v>398</v>
      </c>
      <c r="J15" s="268"/>
      <c r="L15" s="264"/>
      <c r="N15" s="264"/>
      <c r="P15" s="406">
        <v>67543</v>
      </c>
      <c r="R15" s="264"/>
      <c r="S15" s="264"/>
      <c r="V15" s="264"/>
    </row>
    <row r="16" spans="1:70" x14ac:dyDescent="0.2">
      <c r="A16" s="296">
        <v>7</v>
      </c>
      <c r="C16" s="296" t="s">
        <v>15</v>
      </c>
      <c r="D16" s="297"/>
      <c r="E16" s="258"/>
      <c r="F16" s="298">
        <v>0</v>
      </c>
      <c r="G16" s="299"/>
      <c r="H16" s="258"/>
      <c r="I16" s="300"/>
      <c r="J16" s="268"/>
      <c r="L16" s="264"/>
      <c r="N16" s="264"/>
      <c r="P16" s="406">
        <v>45300</v>
      </c>
      <c r="R16" s="264"/>
      <c r="S16" s="264"/>
      <c r="U16" s="264"/>
      <c r="V16" s="264"/>
    </row>
    <row r="17" spans="1:22" x14ac:dyDescent="0.2">
      <c r="A17" s="296">
        <v>8</v>
      </c>
      <c r="B17" s="296"/>
      <c r="C17" s="297" t="s">
        <v>17</v>
      </c>
      <c r="D17" s="297"/>
      <c r="E17" s="258"/>
      <c r="F17" s="298">
        <v>0</v>
      </c>
      <c r="G17" s="299"/>
      <c r="H17" s="258"/>
      <c r="I17" s="301"/>
      <c r="J17" s="268"/>
      <c r="L17" s="264"/>
      <c r="N17" s="264"/>
      <c r="P17" s="406">
        <v>38000</v>
      </c>
      <c r="R17" s="264"/>
      <c r="S17" s="264"/>
      <c r="U17" s="264"/>
      <c r="V17" s="264"/>
    </row>
    <row r="18" spans="1:22" x14ac:dyDescent="0.2">
      <c r="A18" s="296">
        <v>9</v>
      </c>
      <c r="B18" s="296"/>
      <c r="C18" s="297" t="s">
        <v>20</v>
      </c>
      <c r="D18" s="297"/>
      <c r="E18" s="258"/>
      <c r="F18" s="391"/>
      <c r="G18" s="299"/>
      <c r="H18" s="258"/>
      <c r="J18" s="268"/>
      <c r="L18" s="264"/>
      <c r="N18" s="264"/>
      <c r="P18" s="406">
        <v>18475</v>
      </c>
      <c r="R18" s="264"/>
      <c r="S18" s="264"/>
      <c r="U18" s="264"/>
      <c r="V18" s="264"/>
    </row>
    <row r="19" spans="1:22" x14ac:dyDescent="0.2">
      <c r="A19" s="296">
        <v>10</v>
      </c>
      <c r="B19" s="296"/>
      <c r="C19" s="297" t="s">
        <v>23</v>
      </c>
      <c r="D19" s="297"/>
      <c r="E19" s="258"/>
      <c r="F19" s="298">
        <v>0</v>
      </c>
      <c r="G19" s="299"/>
      <c r="H19" s="258"/>
      <c r="I19" s="300">
        <v>1</v>
      </c>
      <c r="J19" s="268"/>
      <c r="L19" s="264"/>
      <c r="N19" s="264"/>
      <c r="P19" s="406">
        <v>6200</v>
      </c>
      <c r="R19" s="264"/>
      <c r="S19" s="264"/>
      <c r="U19" s="264"/>
      <c r="V19" s="264"/>
    </row>
    <row r="20" spans="1:22" x14ac:dyDescent="0.2">
      <c r="A20" s="296">
        <v>11</v>
      </c>
      <c r="B20" s="296"/>
      <c r="C20" s="297" t="s">
        <v>25</v>
      </c>
      <c r="D20" s="297"/>
      <c r="E20" s="258"/>
      <c r="F20" s="298">
        <v>0</v>
      </c>
      <c r="G20" s="299"/>
      <c r="H20" s="258"/>
      <c r="I20" s="292"/>
      <c r="J20" s="268"/>
      <c r="L20" s="264"/>
      <c r="N20" s="264"/>
      <c r="P20" s="406">
        <f>SUM(P15:P19)</f>
        <v>175518</v>
      </c>
      <c r="R20" s="264"/>
      <c r="S20" s="264"/>
      <c r="U20" s="264"/>
      <c r="V20" s="264"/>
    </row>
    <row r="21" spans="1:22" x14ac:dyDescent="0.2">
      <c r="A21" s="296">
        <v>12</v>
      </c>
      <c r="B21" s="296"/>
      <c r="C21" s="297" t="s">
        <v>27</v>
      </c>
      <c r="D21" s="302"/>
      <c r="E21" s="258"/>
      <c r="F21" s="298"/>
      <c r="G21" s="299"/>
      <c r="H21" s="258"/>
      <c r="I21" s="300"/>
      <c r="J21" s="268"/>
      <c r="L21" s="264"/>
      <c r="N21" s="264"/>
      <c r="P21" s="264"/>
      <c r="R21" s="264"/>
      <c r="S21" s="264"/>
      <c r="U21" s="264"/>
      <c r="V21" s="264"/>
    </row>
    <row r="22" spans="1:22" x14ac:dyDescent="0.2">
      <c r="A22" s="296">
        <v>13</v>
      </c>
      <c r="B22" s="296"/>
      <c r="C22" s="297" t="s">
        <v>27</v>
      </c>
      <c r="D22" s="302"/>
      <c r="E22" s="258"/>
      <c r="F22" s="298"/>
      <c r="G22" s="299"/>
      <c r="H22" s="258"/>
      <c r="I22" s="300"/>
      <c r="J22" s="268"/>
      <c r="L22" s="264"/>
      <c r="N22" s="264"/>
      <c r="P22" s="264"/>
      <c r="R22" s="264"/>
      <c r="S22" s="264"/>
      <c r="U22" s="264"/>
      <c r="V22" s="264"/>
    </row>
    <row r="23" spans="1:22" x14ac:dyDescent="0.2">
      <c r="A23" s="296">
        <v>12</v>
      </c>
      <c r="B23" s="296"/>
      <c r="C23" s="297" t="s">
        <v>27</v>
      </c>
      <c r="D23" s="302"/>
      <c r="E23" s="258"/>
      <c r="F23" s="298"/>
      <c r="G23" s="299"/>
      <c r="H23" s="258"/>
      <c r="I23" s="292"/>
      <c r="J23" s="268"/>
      <c r="L23" s="264"/>
      <c r="N23" s="264"/>
      <c r="P23" s="264"/>
      <c r="R23" s="264"/>
      <c r="S23" s="264"/>
      <c r="U23" s="264"/>
      <c r="V23" s="264"/>
    </row>
    <row r="24" spans="1:22" x14ac:dyDescent="0.2">
      <c r="A24" s="296">
        <v>13</v>
      </c>
      <c r="B24" s="296"/>
      <c r="C24" s="297" t="s">
        <v>27</v>
      </c>
      <c r="D24" s="302"/>
      <c r="E24" s="258"/>
      <c r="F24" s="298"/>
      <c r="G24" s="299"/>
      <c r="H24" s="258"/>
      <c r="I24" s="300"/>
      <c r="J24" s="268"/>
      <c r="L24" s="264"/>
      <c r="N24" s="264"/>
      <c r="P24" s="264"/>
      <c r="R24" s="264"/>
      <c r="S24" s="264"/>
      <c r="U24" s="264"/>
      <c r="V24" s="264"/>
    </row>
    <row r="25" spans="1:22" ht="5.0999999999999996" customHeight="1" x14ac:dyDescent="0.2">
      <c r="A25" s="296"/>
      <c r="B25" s="296"/>
      <c r="C25" s="297"/>
      <c r="D25" s="303"/>
      <c r="E25" s="275"/>
      <c r="F25" s="304"/>
      <c r="G25" s="305"/>
      <c r="H25" s="258"/>
      <c r="I25" s="300"/>
      <c r="J25" s="268"/>
      <c r="L25" s="264"/>
      <c r="N25" s="264"/>
      <c r="P25" s="264"/>
      <c r="R25" s="264"/>
      <c r="S25" s="264"/>
      <c r="U25" s="264"/>
      <c r="V25" s="264"/>
    </row>
    <row r="26" spans="1:22" x14ac:dyDescent="0.2">
      <c r="A26" s="296">
        <v>14</v>
      </c>
      <c r="B26" s="296"/>
      <c r="C26" s="306" t="s">
        <v>29</v>
      </c>
      <c r="D26" s="306"/>
      <c r="E26" s="258"/>
      <c r="F26" s="307">
        <f>SUM(F9:F25)</f>
        <v>1369514.4</v>
      </c>
      <c r="G26" s="299"/>
      <c r="H26" s="258"/>
      <c r="I26" s="292" t="s">
        <v>340</v>
      </c>
      <c r="J26" s="268"/>
      <c r="L26" s="264"/>
      <c r="N26" s="264"/>
      <c r="P26" s="264"/>
      <c r="R26" s="264"/>
      <c r="S26" s="264"/>
      <c r="U26" s="264"/>
      <c r="V26" s="264"/>
    </row>
    <row r="27" spans="1:22" x14ac:dyDescent="0.2">
      <c r="A27" s="257"/>
      <c r="B27" s="293"/>
      <c r="C27" s="258"/>
      <c r="D27" s="258"/>
      <c r="E27" s="258"/>
      <c r="F27" s="308"/>
      <c r="G27" s="308"/>
      <c r="H27" s="258"/>
      <c r="I27" s="309"/>
      <c r="J27" s="268"/>
      <c r="L27" s="264"/>
      <c r="N27" s="264"/>
      <c r="P27" s="264"/>
      <c r="R27" s="264"/>
      <c r="S27" s="264"/>
      <c r="U27" s="264"/>
      <c r="V27" s="264"/>
    </row>
    <row r="28" spans="1:22" x14ac:dyDescent="0.2">
      <c r="A28" s="310">
        <v>100</v>
      </c>
      <c r="B28" s="311"/>
      <c r="C28" s="312" t="s">
        <v>32</v>
      </c>
      <c r="D28" s="312"/>
      <c r="E28" s="258"/>
      <c r="I28" s="264"/>
      <c r="J28" s="313" t="s">
        <v>62</v>
      </c>
      <c r="L28" s="264"/>
      <c r="N28" s="264"/>
      <c r="P28" s="264"/>
      <c r="R28" s="264"/>
      <c r="S28" s="264"/>
      <c r="U28" s="264"/>
      <c r="V28" s="264"/>
    </row>
    <row r="29" spans="1:22" ht="5.0999999999999996" customHeight="1" x14ac:dyDescent="0.2">
      <c r="A29" s="264"/>
      <c r="H29" s="258"/>
      <c r="I29" s="264"/>
      <c r="J29" s="268" t="s">
        <v>63</v>
      </c>
      <c r="L29" s="264"/>
      <c r="N29" s="264"/>
      <c r="P29" s="264"/>
      <c r="R29" s="264"/>
      <c r="S29" s="264"/>
      <c r="U29" s="264"/>
      <c r="V29" s="264"/>
    </row>
    <row r="30" spans="1:22" ht="12" customHeight="1" outlineLevel="1" x14ac:dyDescent="0.2">
      <c r="A30" s="314">
        <v>111</v>
      </c>
      <c r="B30" s="311"/>
      <c r="C30" s="296" t="s">
        <v>64</v>
      </c>
      <c r="D30" s="312"/>
      <c r="E30" s="258"/>
      <c r="F30" s="298">
        <v>1500</v>
      </c>
      <c r="G30" s="299"/>
      <c r="H30" s="258"/>
      <c r="I30" s="292" t="s">
        <v>349</v>
      </c>
      <c r="J30" s="268" t="s">
        <v>63</v>
      </c>
      <c r="L30" s="264"/>
      <c r="N30" s="264"/>
      <c r="P30" s="264"/>
      <c r="R30" s="264"/>
      <c r="S30" s="264"/>
      <c r="U30" s="264"/>
      <c r="V30" s="264"/>
    </row>
    <row r="31" spans="1:22" ht="12" customHeight="1" outlineLevel="1" x14ac:dyDescent="0.2">
      <c r="A31" s="314">
        <v>112</v>
      </c>
      <c r="B31" s="311"/>
      <c r="C31" s="296" t="s">
        <v>65</v>
      </c>
      <c r="D31" s="315"/>
      <c r="E31" s="258"/>
      <c r="F31" s="298">
        <v>0</v>
      </c>
      <c r="G31" s="299"/>
      <c r="H31" s="258"/>
      <c r="I31" s="300"/>
      <c r="J31" s="268" t="s">
        <v>63</v>
      </c>
      <c r="L31" s="264"/>
      <c r="N31" s="264"/>
      <c r="P31" s="264"/>
      <c r="R31" s="264"/>
      <c r="S31" s="264"/>
      <c r="U31" s="264"/>
      <c r="V31" s="264"/>
    </row>
    <row r="32" spans="1:22" outlineLevel="1" x14ac:dyDescent="0.2">
      <c r="A32" s="314">
        <v>113</v>
      </c>
      <c r="B32" s="311"/>
      <c r="C32" s="296" t="s">
        <v>67</v>
      </c>
      <c r="D32" s="315"/>
      <c r="E32" s="258"/>
      <c r="F32" s="298">
        <v>100</v>
      </c>
      <c r="G32" s="299"/>
      <c r="H32" s="258"/>
      <c r="I32" s="300" t="s">
        <v>382</v>
      </c>
      <c r="J32" s="268"/>
      <c r="L32" s="264"/>
      <c r="M32" s="264" t="s">
        <v>515</v>
      </c>
      <c r="N32" s="383">
        <f>F30+F47+F52+F108</f>
        <v>14500</v>
      </c>
      <c r="P32" s="264"/>
      <c r="R32" s="264"/>
      <c r="S32" s="264"/>
      <c r="U32" s="264"/>
      <c r="V32" s="264"/>
    </row>
    <row r="33" spans="1:22" ht="5.0999999999999996" customHeight="1" outlineLevel="1" x14ac:dyDescent="0.2">
      <c r="A33" s="314"/>
      <c r="B33" s="311"/>
      <c r="C33" s="296"/>
      <c r="D33" s="315"/>
      <c r="E33" s="258"/>
      <c r="F33" s="304"/>
      <c r="G33" s="305"/>
      <c r="H33" s="258"/>
      <c r="I33" s="300"/>
      <c r="J33" s="268"/>
      <c r="L33" s="264"/>
      <c r="N33" s="264"/>
      <c r="P33" s="264"/>
      <c r="R33" s="264"/>
      <c r="S33" s="264"/>
      <c r="U33" s="264"/>
      <c r="V33" s="264"/>
    </row>
    <row r="34" spans="1:22" x14ac:dyDescent="0.2">
      <c r="A34" s="316">
        <v>110</v>
      </c>
      <c r="B34" s="311"/>
      <c r="C34" s="317" t="s">
        <v>271</v>
      </c>
      <c r="D34" s="312"/>
      <c r="E34" s="258"/>
      <c r="F34" s="307">
        <f>SUM(F29:F33)</f>
        <v>1600</v>
      </c>
      <c r="G34" s="299"/>
      <c r="H34" s="258"/>
      <c r="I34" s="292" t="s">
        <v>270</v>
      </c>
      <c r="J34" s="268" t="s">
        <v>70</v>
      </c>
      <c r="L34" s="264"/>
      <c r="M34" s="264" t="s">
        <v>516</v>
      </c>
      <c r="N34" s="407">
        <f>F32+F58+F74+F88</f>
        <v>1050</v>
      </c>
      <c r="P34" s="264"/>
      <c r="R34" s="264"/>
      <c r="S34" s="264"/>
      <c r="U34" s="264"/>
      <c r="V34" s="264"/>
    </row>
    <row r="35" spans="1:22" ht="5.0999999999999996" customHeight="1" x14ac:dyDescent="0.2">
      <c r="A35" s="316"/>
      <c r="B35" s="311"/>
      <c r="C35" s="317"/>
      <c r="D35" s="312"/>
      <c r="E35" s="258"/>
      <c r="F35" s="304"/>
      <c r="G35" s="305"/>
      <c r="H35" s="258"/>
      <c r="I35" s="292"/>
      <c r="J35" s="268"/>
      <c r="L35" s="264"/>
      <c r="N35" s="264"/>
      <c r="P35" s="264"/>
      <c r="R35" s="264"/>
      <c r="S35" s="264"/>
      <c r="U35" s="264"/>
      <c r="V35" s="264"/>
    </row>
    <row r="36" spans="1:22" outlineLevel="1" x14ac:dyDescent="0.2">
      <c r="A36" s="314">
        <v>121</v>
      </c>
      <c r="B36" s="311"/>
      <c r="C36" s="296" t="s">
        <v>356</v>
      </c>
      <c r="D36" s="312"/>
      <c r="E36" s="258"/>
      <c r="F36" s="298">
        <f>75000</f>
        <v>75000</v>
      </c>
      <c r="G36" s="318">
        <v>1</v>
      </c>
      <c r="H36" s="258"/>
      <c r="I36" s="402" t="s">
        <v>486</v>
      </c>
      <c r="J36" s="268" t="s">
        <v>70</v>
      </c>
      <c r="L36" s="264"/>
      <c r="M36" s="264" t="s">
        <v>517</v>
      </c>
      <c r="N36" s="407">
        <f>F66+F72+F75</f>
        <v>2000</v>
      </c>
      <c r="P36" s="264"/>
      <c r="R36" s="264"/>
      <c r="S36" s="264"/>
      <c r="U36" s="264"/>
      <c r="V36" s="264"/>
    </row>
    <row r="37" spans="1:22" outlineLevel="1" x14ac:dyDescent="0.2">
      <c r="A37" s="314">
        <v>122</v>
      </c>
      <c r="B37" s="311"/>
      <c r="C37" s="296" t="s">
        <v>72</v>
      </c>
      <c r="D37" s="312"/>
      <c r="E37" s="258"/>
      <c r="F37" s="298">
        <v>0</v>
      </c>
      <c r="G37" s="299"/>
      <c r="H37" s="258"/>
      <c r="I37" s="292"/>
      <c r="J37" s="268" t="s">
        <v>70</v>
      </c>
      <c r="L37" s="264"/>
      <c r="N37" s="264"/>
      <c r="P37" s="264"/>
      <c r="R37" s="264"/>
      <c r="S37" s="264"/>
      <c r="U37" s="264"/>
      <c r="V37" s="264"/>
    </row>
    <row r="38" spans="1:22" ht="5.0999999999999996" customHeight="1" outlineLevel="1" x14ac:dyDescent="0.2">
      <c r="A38" s="314"/>
      <c r="B38" s="311"/>
      <c r="C38" s="296"/>
      <c r="D38" s="312"/>
      <c r="E38" s="258"/>
      <c r="F38" s="304"/>
      <c r="G38" s="305"/>
      <c r="H38" s="258"/>
      <c r="I38" s="292"/>
      <c r="J38" s="268"/>
      <c r="L38" s="264"/>
      <c r="N38" s="264"/>
      <c r="P38" s="264"/>
      <c r="R38" s="264"/>
      <c r="S38" s="264"/>
      <c r="U38" s="264"/>
      <c r="V38" s="264"/>
    </row>
    <row r="39" spans="1:22" x14ac:dyDescent="0.2">
      <c r="A39" s="316">
        <v>120</v>
      </c>
      <c r="B39" s="320"/>
      <c r="C39" s="317" t="s">
        <v>68</v>
      </c>
      <c r="D39" s="296"/>
      <c r="E39" s="258"/>
      <c r="F39" s="307">
        <f>SUM(F35:F38)</f>
        <v>75000</v>
      </c>
      <c r="G39" s="321">
        <f>G36</f>
        <v>1</v>
      </c>
      <c r="H39" s="258"/>
      <c r="I39" s="292" t="s">
        <v>69</v>
      </c>
      <c r="J39" s="268" t="s">
        <v>75</v>
      </c>
      <c r="L39" s="264"/>
      <c r="N39" s="264"/>
      <c r="P39" s="264"/>
      <c r="R39" s="264"/>
      <c r="S39" s="264"/>
      <c r="U39" s="264"/>
      <c r="V39" s="264"/>
    </row>
    <row r="40" spans="1:22" ht="5.0999999999999996" customHeight="1" x14ac:dyDescent="0.2">
      <c r="A40" s="316"/>
      <c r="B40" s="320"/>
      <c r="C40" s="317"/>
      <c r="D40" s="296"/>
      <c r="E40" s="258"/>
      <c r="F40" s="304"/>
      <c r="G40" s="305"/>
      <c r="H40" s="258"/>
      <c r="I40" s="292"/>
      <c r="J40" s="268"/>
      <c r="L40" s="264"/>
      <c r="N40" s="264"/>
      <c r="P40" s="264"/>
      <c r="R40" s="264"/>
      <c r="S40" s="264"/>
      <c r="U40" s="264"/>
      <c r="V40" s="264"/>
    </row>
    <row r="41" spans="1:22" outlineLevel="1" x14ac:dyDescent="0.2">
      <c r="A41" s="314">
        <v>131</v>
      </c>
      <c r="B41" s="311"/>
      <c r="C41" s="296" t="s">
        <v>283</v>
      </c>
      <c r="D41" s="312"/>
      <c r="E41" s="258"/>
      <c r="F41" s="298">
        <f>57168*0.5</f>
        <v>28584</v>
      </c>
      <c r="G41" s="318">
        <v>0.5</v>
      </c>
      <c r="H41" s="258"/>
      <c r="I41" s="402" t="s">
        <v>488</v>
      </c>
      <c r="J41" s="268" t="s">
        <v>75</v>
      </c>
      <c r="L41" s="264"/>
      <c r="N41" s="264"/>
      <c r="P41" s="264"/>
      <c r="R41" s="264"/>
      <c r="S41" s="264"/>
      <c r="U41" s="264"/>
      <c r="V41" s="264"/>
    </row>
    <row r="42" spans="1:22" outlineLevel="1" x14ac:dyDescent="0.2">
      <c r="A42" s="314">
        <v>132</v>
      </c>
      <c r="B42" s="311"/>
      <c r="C42" s="296" t="s">
        <v>72</v>
      </c>
      <c r="D42" s="312"/>
      <c r="E42" s="258"/>
      <c r="F42" s="298"/>
      <c r="G42" s="299"/>
      <c r="H42" s="258"/>
      <c r="I42" s="292"/>
      <c r="J42" s="268" t="s">
        <v>75</v>
      </c>
      <c r="L42" s="264"/>
      <c r="N42" s="264"/>
      <c r="P42" s="264"/>
      <c r="R42" s="264"/>
      <c r="S42" s="264"/>
      <c r="U42" s="264"/>
      <c r="V42" s="264"/>
    </row>
    <row r="43" spans="1:22" ht="5.0999999999999996" customHeight="1" outlineLevel="1" x14ac:dyDescent="0.2">
      <c r="A43" s="314"/>
      <c r="B43" s="311"/>
      <c r="C43" s="296"/>
      <c r="D43" s="312"/>
      <c r="E43" s="258"/>
      <c r="F43" s="304"/>
      <c r="G43" s="305"/>
      <c r="H43" s="258"/>
      <c r="I43" s="292"/>
      <c r="J43" s="268"/>
      <c r="L43" s="264"/>
      <c r="N43" s="264"/>
      <c r="P43" s="264"/>
      <c r="R43" s="264"/>
      <c r="S43" s="264"/>
      <c r="U43" s="264"/>
      <c r="V43" s="264"/>
    </row>
    <row r="44" spans="1:22" x14ac:dyDescent="0.2">
      <c r="A44" s="316">
        <v>130</v>
      </c>
      <c r="B44" s="320"/>
      <c r="C44" s="317" t="s">
        <v>73</v>
      </c>
      <c r="D44" s="296"/>
      <c r="E44" s="258"/>
      <c r="F44" s="307">
        <f>SUM(F40:F43)</f>
        <v>28584</v>
      </c>
      <c r="G44" s="321">
        <f>G41</f>
        <v>0.5</v>
      </c>
      <c r="H44" s="258"/>
      <c r="I44" s="292" t="s">
        <v>74</v>
      </c>
      <c r="J44" s="268" t="s">
        <v>79</v>
      </c>
      <c r="L44" s="264"/>
      <c r="N44" s="264"/>
      <c r="P44" s="264"/>
      <c r="R44" s="264"/>
      <c r="S44" s="264"/>
      <c r="U44" s="264"/>
      <c r="V44" s="264"/>
    </row>
    <row r="45" spans="1:22" ht="5.0999999999999996" customHeight="1" x14ac:dyDescent="0.2">
      <c r="A45" s="316"/>
      <c r="B45" s="320"/>
      <c r="C45" s="317"/>
      <c r="D45" s="296"/>
      <c r="E45" s="258"/>
      <c r="F45" s="304"/>
      <c r="G45" s="305"/>
      <c r="H45" s="258"/>
      <c r="I45" s="292"/>
      <c r="J45" s="268"/>
      <c r="L45" s="264"/>
      <c r="N45" s="264"/>
      <c r="P45" s="264"/>
      <c r="R45" s="264"/>
      <c r="S45" s="264"/>
      <c r="U45" s="264"/>
      <c r="V45" s="264"/>
    </row>
    <row r="46" spans="1:22" outlineLevel="1" x14ac:dyDescent="0.2">
      <c r="A46" s="314">
        <v>141</v>
      </c>
      <c r="B46" s="311"/>
      <c r="C46" s="296" t="s">
        <v>284</v>
      </c>
      <c r="D46" s="312"/>
      <c r="E46" s="258"/>
      <c r="F46" s="298">
        <v>0</v>
      </c>
      <c r="G46" s="318">
        <v>0</v>
      </c>
      <c r="H46" s="258"/>
      <c r="I46" s="319"/>
      <c r="J46" s="268" t="s">
        <v>79</v>
      </c>
      <c r="L46" s="264"/>
      <c r="N46" s="264"/>
      <c r="P46" s="264"/>
      <c r="R46" s="264"/>
      <c r="S46" s="264"/>
      <c r="U46" s="264"/>
      <c r="V46" s="264"/>
    </row>
    <row r="47" spans="1:22" outlineLevel="1" x14ac:dyDescent="0.2">
      <c r="A47" s="314">
        <v>142</v>
      </c>
      <c r="B47" s="311"/>
      <c r="C47" s="296" t="s">
        <v>72</v>
      </c>
      <c r="D47" s="312"/>
      <c r="E47" s="258"/>
      <c r="F47" s="298">
        <v>6000</v>
      </c>
      <c r="G47" s="299"/>
      <c r="H47" s="258"/>
      <c r="I47" s="292" t="s">
        <v>383</v>
      </c>
      <c r="J47" s="268" t="s">
        <v>79</v>
      </c>
      <c r="L47" s="264"/>
      <c r="N47" s="264"/>
      <c r="P47" s="264"/>
      <c r="R47" s="264"/>
      <c r="S47" s="264"/>
      <c r="U47" s="264"/>
      <c r="V47" s="264"/>
    </row>
    <row r="48" spans="1:22" ht="5.0999999999999996" customHeight="1" outlineLevel="1" x14ac:dyDescent="0.2">
      <c r="A48" s="314"/>
      <c r="B48" s="311"/>
      <c r="C48" s="296"/>
      <c r="D48" s="312"/>
      <c r="E48" s="258"/>
      <c r="F48" s="304"/>
      <c r="G48" s="305"/>
      <c r="H48" s="258"/>
      <c r="I48" s="292"/>
      <c r="J48" s="268"/>
      <c r="L48" s="264"/>
      <c r="N48" s="264"/>
      <c r="P48" s="264"/>
      <c r="R48" s="264"/>
      <c r="S48" s="264"/>
      <c r="U48" s="264"/>
      <c r="V48" s="264"/>
    </row>
    <row r="49" spans="1:22" x14ac:dyDescent="0.2">
      <c r="A49" s="316">
        <v>140</v>
      </c>
      <c r="B49" s="311"/>
      <c r="C49" s="317" t="s">
        <v>77</v>
      </c>
      <c r="D49" s="315"/>
      <c r="E49" s="258"/>
      <c r="F49" s="307">
        <f>SUM(F45:F48)</f>
        <v>6000</v>
      </c>
      <c r="G49" s="321">
        <f>G46</f>
        <v>0</v>
      </c>
      <c r="H49" s="258"/>
      <c r="I49" s="292" t="s">
        <v>78</v>
      </c>
      <c r="J49" s="268" t="s">
        <v>82</v>
      </c>
      <c r="L49" s="264"/>
      <c r="N49" s="264"/>
      <c r="P49" s="264"/>
      <c r="R49" s="264"/>
      <c r="S49" s="264"/>
      <c r="U49" s="264"/>
      <c r="V49" s="264"/>
    </row>
    <row r="50" spans="1:22" ht="5.0999999999999996" customHeight="1" x14ac:dyDescent="0.2">
      <c r="A50" s="316"/>
      <c r="B50" s="311"/>
      <c r="C50" s="317"/>
      <c r="D50" s="315"/>
      <c r="E50" s="258"/>
      <c r="F50" s="304"/>
      <c r="G50" s="305"/>
      <c r="H50" s="258"/>
      <c r="I50" s="292"/>
      <c r="J50" s="268"/>
      <c r="L50" s="264"/>
      <c r="N50" s="264"/>
      <c r="P50" s="264"/>
      <c r="R50" s="264"/>
      <c r="S50" s="264"/>
      <c r="U50" s="264"/>
      <c r="V50" s="264"/>
    </row>
    <row r="51" spans="1:22" outlineLevel="1" x14ac:dyDescent="0.2">
      <c r="A51" s="314">
        <v>151</v>
      </c>
      <c r="B51" s="311"/>
      <c r="C51" s="296" t="s">
        <v>285</v>
      </c>
      <c r="D51" s="312"/>
      <c r="E51" s="258"/>
      <c r="F51" s="298">
        <v>0</v>
      </c>
      <c r="G51" s="318">
        <v>0</v>
      </c>
      <c r="H51" s="258"/>
      <c r="I51" s="319"/>
      <c r="J51" s="268" t="s">
        <v>82</v>
      </c>
      <c r="L51" s="264"/>
      <c r="N51" s="264"/>
      <c r="P51" s="264"/>
      <c r="R51" s="264"/>
      <c r="S51" s="264"/>
      <c r="U51" s="264"/>
      <c r="V51" s="264"/>
    </row>
    <row r="52" spans="1:22" outlineLevel="1" x14ac:dyDescent="0.2">
      <c r="A52" s="314">
        <v>152</v>
      </c>
      <c r="B52" s="311"/>
      <c r="C52" s="296" t="s">
        <v>72</v>
      </c>
      <c r="D52" s="312"/>
      <c r="E52" s="258"/>
      <c r="F52" s="298">
        <v>1000</v>
      </c>
      <c r="G52" s="299"/>
      <c r="H52" s="258"/>
      <c r="I52" s="292" t="s">
        <v>384</v>
      </c>
      <c r="J52" s="268" t="s">
        <v>82</v>
      </c>
      <c r="L52" s="264"/>
      <c r="N52" s="264"/>
      <c r="P52" s="264"/>
      <c r="R52" s="264"/>
      <c r="S52" s="264"/>
      <c r="U52" s="264"/>
      <c r="V52" s="264"/>
    </row>
    <row r="53" spans="1:22" ht="5.0999999999999996" customHeight="1" outlineLevel="1" x14ac:dyDescent="0.2">
      <c r="A53" s="314"/>
      <c r="B53" s="311"/>
      <c r="C53" s="296"/>
      <c r="D53" s="312"/>
      <c r="E53" s="258"/>
      <c r="F53" s="304"/>
      <c r="G53" s="305"/>
      <c r="H53" s="258"/>
      <c r="I53" s="292"/>
      <c r="J53" s="268"/>
      <c r="L53" s="264"/>
      <c r="N53" s="264"/>
      <c r="P53" s="264"/>
      <c r="R53" s="264"/>
      <c r="S53" s="264"/>
      <c r="U53" s="264"/>
      <c r="V53" s="264"/>
    </row>
    <row r="54" spans="1:22" x14ac:dyDescent="0.2">
      <c r="A54" s="316">
        <v>150</v>
      </c>
      <c r="B54" s="311"/>
      <c r="C54" s="317" t="s">
        <v>80</v>
      </c>
      <c r="D54" s="315"/>
      <c r="E54" s="258"/>
      <c r="F54" s="307">
        <f>SUM(F50:F53)</f>
        <v>1000</v>
      </c>
      <c r="G54" s="321">
        <f>G51</f>
        <v>0</v>
      </c>
      <c r="H54" s="258"/>
      <c r="I54" s="292" t="s">
        <v>81</v>
      </c>
      <c r="J54" s="268" t="s">
        <v>85</v>
      </c>
      <c r="L54" s="264"/>
      <c r="N54" s="264"/>
      <c r="P54" s="264"/>
      <c r="R54" s="264"/>
      <c r="S54" s="264"/>
      <c r="U54" s="264"/>
      <c r="V54" s="264"/>
    </row>
    <row r="55" spans="1:22" ht="5.0999999999999996" customHeight="1" x14ac:dyDescent="0.2">
      <c r="A55" s="316"/>
      <c r="B55" s="311"/>
      <c r="C55" s="317"/>
      <c r="D55" s="315"/>
      <c r="E55" s="258"/>
      <c r="F55" s="304"/>
      <c r="G55" s="305"/>
      <c r="H55" s="258"/>
      <c r="I55" s="292"/>
      <c r="J55" s="268"/>
      <c r="L55" s="264"/>
      <c r="N55" s="264"/>
      <c r="P55" s="264"/>
      <c r="R55" s="264"/>
      <c r="S55" s="264"/>
      <c r="U55" s="264"/>
      <c r="V55" s="264"/>
    </row>
    <row r="56" spans="1:22" outlineLevel="1" x14ac:dyDescent="0.2">
      <c r="A56" s="314">
        <v>161</v>
      </c>
      <c r="B56" s="311"/>
      <c r="C56" s="296" t="s">
        <v>286</v>
      </c>
      <c r="D56" s="312"/>
      <c r="E56" s="258"/>
      <c r="F56" s="298">
        <f>43428*0.5</f>
        <v>21714</v>
      </c>
      <c r="G56" s="318">
        <v>0.5</v>
      </c>
      <c r="H56" s="258"/>
      <c r="I56" s="402" t="s">
        <v>489</v>
      </c>
      <c r="J56" s="268" t="s">
        <v>85</v>
      </c>
      <c r="L56" s="264"/>
      <c r="P56" s="264"/>
      <c r="R56" s="264"/>
      <c r="S56" s="264"/>
      <c r="U56" s="264"/>
      <c r="V56" s="264"/>
    </row>
    <row r="57" spans="1:22" outlineLevel="1" x14ac:dyDescent="0.2">
      <c r="A57" s="314">
        <v>162</v>
      </c>
      <c r="B57" s="311"/>
      <c r="C57" s="296" t="s">
        <v>72</v>
      </c>
      <c r="D57" s="312"/>
      <c r="E57" s="258"/>
      <c r="F57" s="298">
        <v>0</v>
      </c>
      <c r="G57" s="299"/>
      <c r="H57" s="258"/>
      <c r="I57" s="292"/>
      <c r="J57" s="268" t="s">
        <v>85</v>
      </c>
      <c r="L57" s="264"/>
      <c r="N57" s="264"/>
      <c r="P57" s="264"/>
      <c r="R57" s="264"/>
      <c r="S57" s="264"/>
      <c r="U57" s="264"/>
      <c r="V57" s="264"/>
    </row>
    <row r="58" spans="1:22" outlineLevel="1" x14ac:dyDescent="0.2">
      <c r="A58" s="314">
        <v>163</v>
      </c>
      <c r="B58" s="311"/>
      <c r="C58" s="296" t="s">
        <v>86</v>
      </c>
      <c r="D58" s="312"/>
      <c r="E58" s="258"/>
      <c r="F58" s="298">
        <v>200</v>
      </c>
      <c r="G58" s="299"/>
      <c r="H58" s="258"/>
      <c r="I58" s="292" t="s">
        <v>385</v>
      </c>
      <c r="J58" s="268" t="s">
        <v>87</v>
      </c>
      <c r="L58" s="264"/>
      <c r="N58" s="407"/>
      <c r="P58" s="264"/>
      <c r="R58" s="264"/>
      <c r="S58" s="264"/>
      <c r="U58" s="264"/>
      <c r="V58" s="264"/>
    </row>
    <row r="59" spans="1:22" outlineLevel="1" x14ac:dyDescent="0.2">
      <c r="A59" s="314">
        <v>164</v>
      </c>
      <c r="B59" s="311"/>
      <c r="C59" s="315" t="s">
        <v>88</v>
      </c>
      <c r="D59" s="315"/>
      <c r="E59" s="258"/>
      <c r="F59" s="298">
        <v>0</v>
      </c>
      <c r="G59" s="299"/>
      <c r="H59" s="258"/>
      <c r="I59" s="292"/>
      <c r="J59" s="268" t="s">
        <v>85</v>
      </c>
      <c r="L59" s="264"/>
      <c r="N59" s="407"/>
      <c r="P59" s="264"/>
      <c r="R59" s="264"/>
      <c r="S59" s="264"/>
      <c r="U59" s="264"/>
      <c r="V59" s="264"/>
    </row>
    <row r="60" spans="1:22" ht="5.0999999999999996" customHeight="1" outlineLevel="1" x14ac:dyDescent="0.2">
      <c r="A60" s="314"/>
      <c r="B60" s="311"/>
      <c r="C60" s="315"/>
      <c r="D60" s="315"/>
      <c r="E60" s="258"/>
      <c r="F60" s="304"/>
      <c r="G60" s="305"/>
      <c r="H60" s="258"/>
      <c r="I60" s="292"/>
      <c r="J60" s="268"/>
      <c r="L60" s="264"/>
      <c r="P60" s="264"/>
      <c r="R60" s="264"/>
      <c r="S60" s="264"/>
      <c r="U60" s="264"/>
      <c r="V60" s="264"/>
    </row>
    <row r="61" spans="1:22" ht="25.5" x14ac:dyDescent="0.2">
      <c r="A61" s="316">
        <v>160</v>
      </c>
      <c r="B61" s="311"/>
      <c r="C61" s="317" t="s">
        <v>83</v>
      </c>
      <c r="D61" s="315"/>
      <c r="E61" s="258"/>
      <c r="F61" s="307">
        <f>SUM(F55:F60)</f>
        <v>21914</v>
      </c>
      <c r="G61" s="321">
        <f>G56</f>
        <v>0.5</v>
      </c>
      <c r="H61" s="258"/>
      <c r="I61" s="292" t="s">
        <v>84</v>
      </c>
      <c r="J61" s="268" t="s">
        <v>87</v>
      </c>
      <c r="L61" s="264"/>
      <c r="P61" s="264"/>
      <c r="R61" s="264"/>
      <c r="S61" s="264"/>
      <c r="U61" s="264"/>
      <c r="V61" s="264"/>
    </row>
    <row r="62" spans="1:22" ht="9.75" customHeight="1" x14ac:dyDescent="0.2">
      <c r="A62" s="316"/>
      <c r="B62" s="311"/>
      <c r="C62" s="317"/>
      <c r="D62" s="315"/>
      <c r="E62" s="258"/>
      <c r="F62" s="304"/>
      <c r="G62" s="305"/>
      <c r="H62" s="258"/>
      <c r="I62" s="292"/>
      <c r="J62" s="268"/>
      <c r="L62" s="264"/>
      <c r="P62" s="264"/>
      <c r="R62" s="264"/>
      <c r="S62" s="264"/>
      <c r="U62" s="264"/>
      <c r="V62" s="264"/>
    </row>
    <row r="63" spans="1:22" ht="5.0999999999999996" customHeight="1" x14ac:dyDescent="0.2">
      <c r="A63" s="316"/>
      <c r="B63" s="311"/>
      <c r="C63" s="317"/>
      <c r="D63" s="315"/>
      <c r="E63" s="258"/>
      <c r="F63" s="304"/>
      <c r="G63" s="305"/>
      <c r="H63" s="258"/>
      <c r="I63" s="292"/>
      <c r="J63" s="268"/>
      <c r="L63" s="264"/>
      <c r="P63" s="264"/>
      <c r="R63" s="264"/>
      <c r="S63" s="264"/>
      <c r="U63" s="264"/>
      <c r="V63" s="264"/>
    </row>
    <row r="64" spans="1:22" outlineLevel="1" x14ac:dyDescent="0.2">
      <c r="A64" s="314">
        <v>171</v>
      </c>
      <c r="B64" s="311"/>
      <c r="C64" s="296" t="s">
        <v>71</v>
      </c>
      <c r="D64" s="312"/>
      <c r="E64" s="258"/>
      <c r="F64" s="298">
        <v>0</v>
      </c>
      <c r="G64" s="318">
        <v>0</v>
      </c>
      <c r="H64" s="258"/>
      <c r="I64" s="319"/>
      <c r="J64" s="268" t="s">
        <v>87</v>
      </c>
      <c r="L64" s="264"/>
      <c r="P64" s="264"/>
      <c r="R64" s="264"/>
      <c r="S64" s="264"/>
      <c r="U64" s="264"/>
      <c r="V64" s="264"/>
    </row>
    <row r="65" spans="1:22" outlineLevel="1" x14ac:dyDescent="0.2">
      <c r="A65" s="314">
        <v>172</v>
      </c>
      <c r="B65" s="311"/>
      <c r="C65" s="296" t="s">
        <v>72</v>
      </c>
      <c r="D65" s="312"/>
      <c r="E65" s="258"/>
      <c r="F65" s="298">
        <v>2000</v>
      </c>
      <c r="G65" s="299"/>
      <c r="H65" s="258"/>
      <c r="I65" s="292" t="s">
        <v>353</v>
      </c>
      <c r="J65" s="268" t="s">
        <v>87</v>
      </c>
      <c r="L65" s="264"/>
      <c r="P65" s="264"/>
      <c r="R65" s="264"/>
      <c r="S65" s="264"/>
      <c r="U65" s="264"/>
      <c r="V65" s="264"/>
    </row>
    <row r="66" spans="1:22" outlineLevel="1" x14ac:dyDescent="0.2">
      <c r="A66" s="314">
        <v>173</v>
      </c>
      <c r="B66" s="311"/>
      <c r="C66" s="296" t="s">
        <v>92</v>
      </c>
      <c r="D66" s="315"/>
      <c r="E66" s="258"/>
      <c r="F66" s="298">
        <v>1000</v>
      </c>
      <c r="G66" s="299"/>
      <c r="H66" s="258"/>
      <c r="I66" s="300" t="s">
        <v>386</v>
      </c>
      <c r="J66" s="268" t="s">
        <v>94</v>
      </c>
      <c r="L66" s="264"/>
      <c r="N66" s="264"/>
      <c r="P66" s="264"/>
      <c r="R66" s="264"/>
      <c r="S66" s="264"/>
      <c r="U66" s="264"/>
      <c r="V66" s="264"/>
    </row>
    <row r="67" spans="1:22" ht="5.0999999999999996" customHeight="1" outlineLevel="1" x14ac:dyDescent="0.2">
      <c r="A67" s="314"/>
      <c r="B67" s="311"/>
      <c r="C67" s="296"/>
      <c r="D67" s="315"/>
      <c r="E67" s="258"/>
      <c r="F67" s="304"/>
      <c r="G67" s="305"/>
      <c r="H67" s="258"/>
      <c r="I67" s="300"/>
      <c r="J67" s="268"/>
      <c r="L67" s="264"/>
      <c r="N67" s="264"/>
      <c r="P67" s="264"/>
      <c r="R67" s="264"/>
      <c r="S67" s="264"/>
      <c r="U67" s="264"/>
      <c r="V67" s="264"/>
    </row>
    <row r="68" spans="1:22" x14ac:dyDescent="0.2">
      <c r="A68" s="316">
        <v>170</v>
      </c>
      <c r="B68" s="322"/>
      <c r="C68" s="317" t="s">
        <v>90</v>
      </c>
      <c r="D68" s="323"/>
      <c r="E68" s="258"/>
      <c r="F68" s="307">
        <f>SUM(F63:F67)</f>
        <v>3000</v>
      </c>
      <c r="G68" s="321">
        <f>G64</f>
        <v>0</v>
      </c>
      <c r="H68" s="258"/>
      <c r="I68" s="292" t="s">
        <v>91</v>
      </c>
      <c r="J68" s="268" t="s">
        <v>87</v>
      </c>
      <c r="L68" s="264"/>
      <c r="N68" s="264"/>
      <c r="P68" s="264"/>
      <c r="R68" s="264"/>
      <c r="S68" s="264"/>
      <c r="U68" s="264"/>
      <c r="V68" s="264"/>
    </row>
    <row r="69" spans="1:22" x14ac:dyDescent="0.2">
      <c r="A69" s="316"/>
      <c r="B69" s="322"/>
      <c r="C69" s="317"/>
      <c r="D69" s="323"/>
      <c r="E69" s="258"/>
      <c r="F69" s="304"/>
      <c r="G69" s="305"/>
      <c r="H69" s="258"/>
      <c r="I69" s="292"/>
      <c r="J69" s="268"/>
      <c r="L69" s="264"/>
      <c r="N69" s="264"/>
      <c r="P69" s="264"/>
      <c r="R69" s="264"/>
      <c r="S69" s="264"/>
      <c r="U69" s="264"/>
      <c r="V69" s="264"/>
    </row>
    <row r="70" spans="1:22" ht="5.0999999999999996" customHeight="1" x14ac:dyDescent="0.2">
      <c r="A70" s="316"/>
      <c r="B70" s="322"/>
      <c r="C70" s="317"/>
      <c r="D70" s="323"/>
      <c r="E70" s="258"/>
      <c r="F70" s="304"/>
      <c r="G70" s="305"/>
      <c r="H70" s="258"/>
      <c r="I70" s="292"/>
      <c r="J70" s="268"/>
      <c r="L70" s="264"/>
      <c r="N70" s="264"/>
      <c r="P70" s="264"/>
      <c r="R70" s="264"/>
      <c r="S70" s="264"/>
      <c r="U70" s="264"/>
      <c r="V70" s="264"/>
    </row>
    <row r="71" spans="1:22" outlineLevel="1" x14ac:dyDescent="0.2">
      <c r="A71" s="314">
        <v>181</v>
      </c>
      <c r="B71" s="311"/>
      <c r="C71" s="296" t="s">
        <v>387</v>
      </c>
      <c r="D71" s="312"/>
      <c r="E71" s="258"/>
      <c r="F71" s="298">
        <v>57168</v>
      </c>
      <c r="G71" s="318">
        <v>1</v>
      </c>
      <c r="H71" s="258"/>
      <c r="I71" s="404" t="s">
        <v>388</v>
      </c>
      <c r="J71" s="268" t="s">
        <v>87</v>
      </c>
      <c r="L71" s="264"/>
      <c r="P71" s="264"/>
      <c r="R71" s="264"/>
      <c r="S71" s="264"/>
      <c r="U71" s="264"/>
      <c r="V71" s="264"/>
    </row>
    <row r="72" spans="1:22" outlineLevel="1" x14ac:dyDescent="0.2">
      <c r="A72" s="325">
        <v>182</v>
      </c>
      <c r="B72" s="326"/>
      <c r="C72" s="327" t="s">
        <v>98</v>
      </c>
      <c r="D72" s="327"/>
      <c r="E72" s="258"/>
      <c r="F72" s="328">
        <v>500</v>
      </c>
      <c r="G72" s="329"/>
      <c r="H72" s="258"/>
      <c r="I72" s="330" t="s">
        <v>358</v>
      </c>
      <c r="J72" s="268" t="s">
        <v>94</v>
      </c>
      <c r="L72" s="264"/>
      <c r="P72" s="264"/>
      <c r="R72" s="264"/>
      <c r="S72" s="264"/>
      <c r="U72" s="264"/>
      <c r="V72" s="264"/>
    </row>
    <row r="73" spans="1:22" outlineLevel="1" x14ac:dyDescent="0.2">
      <c r="A73" s="314">
        <v>183</v>
      </c>
      <c r="B73" s="311"/>
      <c r="C73" s="296" t="s">
        <v>65</v>
      </c>
      <c r="D73" s="315"/>
      <c r="E73" s="258"/>
      <c r="F73" s="298">
        <v>0</v>
      </c>
      <c r="G73" s="299"/>
      <c r="H73" s="258"/>
      <c r="I73" s="300"/>
      <c r="J73" s="268" t="s">
        <v>87</v>
      </c>
      <c r="L73" s="264"/>
      <c r="P73" s="264"/>
      <c r="R73" s="264"/>
      <c r="S73" s="264"/>
      <c r="U73" s="264"/>
      <c r="V73" s="264"/>
    </row>
    <row r="74" spans="1:22" ht="12" customHeight="1" outlineLevel="1" x14ac:dyDescent="0.2">
      <c r="A74" s="314">
        <v>184</v>
      </c>
      <c r="B74" s="311"/>
      <c r="C74" s="296" t="s">
        <v>86</v>
      </c>
      <c r="D74" s="315"/>
      <c r="E74" s="258"/>
      <c r="F74" s="298">
        <v>250</v>
      </c>
      <c r="G74" s="299"/>
      <c r="H74" s="258"/>
      <c r="I74" s="300" t="s">
        <v>359</v>
      </c>
      <c r="J74" s="268"/>
      <c r="L74" s="264"/>
      <c r="P74" s="264"/>
      <c r="R74" s="264"/>
      <c r="S74" s="264"/>
      <c r="U74" s="264"/>
      <c r="V74" s="264"/>
    </row>
    <row r="75" spans="1:22" outlineLevel="1" x14ac:dyDescent="0.2">
      <c r="A75" s="314">
        <v>185</v>
      </c>
      <c r="C75" s="264" t="s">
        <v>100</v>
      </c>
      <c r="D75" s="311" t="s">
        <v>101</v>
      </c>
      <c r="E75" s="258"/>
      <c r="F75" s="298">
        <v>500</v>
      </c>
      <c r="G75" s="299"/>
      <c r="H75" s="258"/>
      <c r="I75" s="331" t="s">
        <v>389</v>
      </c>
      <c r="J75" s="268" t="s">
        <v>87</v>
      </c>
      <c r="L75" s="264"/>
      <c r="P75" s="264"/>
      <c r="R75" s="264"/>
      <c r="S75" s="264"/>
      <c r="U75" s="264"/>
      <c r="V75" s="264"/>
    </row>
    <row r="76" spans="1:22" outlineLevel="1" x14ac:dyDescent="0.2">
      <c r="A76" s="314">
        <v>186</v>
      </c>
      <c r="C76" s="308" t="s">
        <v>100</v>
      </c>
      <c r="D76" s="311"/>
      <c r="E76" s="258"/>
      <c r="F76" s="298"/>
      <c r="G76" s="299"/>
      <c r="H76" s="258"/>
      <c r="I76" s="331"/>
      <c r="J76" s="268"/>
      <c r="L76" s="264"/>
      <c r="P76" s="264"/>
      <c r="R76" s="264"/>
      <c r="S76" s="264"/>
      <c r="U76" s="264"/>
      <c r="V76" s="264"/>
    </row>
    <row r="77" spans="1:22" outlineLevel="1" x14ac:dyDescent="0.2">
      <c r="A77" s="314">
        <v>187</v>
      </c>
      <c r="C77" s="308" t="s">
        <v>100</v>
      </c>
      <c r="D77" s="311"/>
      <c r="E77" s="258"/>
      <c r="F77" s="298"/>
      <c r="G77" s="299"/>
      <c r="H77" s="258"/>
      <c r="I77" s="331"/>
      <c r="J77" s="268"/>
      <c r="L77" s="264"/>
      <c r="P77" s="264"/>
      <c r="R77" s="264"/>
      <c r="S77" s="264"/>
      <c r="U77" s="264"/>
      <c r="V77" s="264"/>
    </row>
    <row r="78" spans="1:22" ht="5.0999999999999996" customHeight="1" outlineLevel="1" x14ac:dyDescent="0.2">
      <c r="A78" s="314"/>
      <c r="D78" s="311"/>
      <c r="E78" s="258"/>
      <c r="F78" s="304"/>
      <c r="G78" s="305"/>
      <c r="H78" s="258"/>
      <c r="I78" s="331"/>
      <c r="J78" s="268"/>
      <c r="L78" s="264"/>
      <c r="N78" s="264"/>
      <c r="P78" s="264"/>
      <c r="R78" s="264"/>
      <c r="S78" s="264"/>
      <c r="U78" s="264"/>
      <c r="V78" s="264"/>
    </row>
    <row r="79" spans="1:22" s="275" customFormat="1" x14ac:dyDescent="0.2">
      <c r="A79" s="316">
        <v>180</v>
      </c>
      <c r="B79" s="322"/>
      <c r="C79" s="317" t="s">
        <v>95</v>
      </c>
      <c r="D79" s="323"/>
      <c r="E79" s="258"/>
      <c r="F79" s="307">
        <f>SUM(F70:F78)</f>
        <v>58418</v>
      </c>
      <c r="G79" s="321">
        <f>G71</f>
        <v>1</v>
      </c>
      <c r="I79" s="292" t="s">
        <v>91</v>
      </c>
      <c r="J79" s="282"/>
    </row>
    <row r="80" spans="1:22" s="275" customFormat="1" ht="5.0999999999999996" customHeight="1" x14ac:dyDescent="0.2">
      <c r="A80" s="332"/>
      <c r="B80" s="333"/>
      <c r="C80" s="334"/>
      <c r="D80" s="335"/>
      <c r="E80" s="258"/>
      <c r="F80" s="304"/>
      <c r="G80" s="305"/>
      <c r="I80" s="336"/>
      <c r="J80" s="282"/>
      <c r="M80" s="264"/>
      <c r="N80" s="264"/>
    </row>
    <row r="81" spans="1:22" s="275" customFormat="1" ht="12" customHeight="1" x14ac:dyDescent="0.2">
      <c r="A81" s="332"/>
      <c r="B81" s="333"/>
      <c r="C81" s="334" t="s">
        <v>279</v>
      </c>
      <c r="D81" s="335"/>
      <c r="E81" s="258"/>
      <c r="F81" s="307">
        <f>F34+F39+F44+F49+F54+F61+F68+F79</f>
        <v>195516</v>
      </c>
      <c r="G81" s="337">
        <f>G34+G39+G44+G49+G54+G61+G68+G79</f>
        <v>3</v>
      </c>
      <c r="H81" s="258"/>
      <c r="I81" s="338" t="str">
        <f>C28&amp;" - Calculates automatically."</f>
        <v>Administration - Calculates automatically.</v>
      </c>
      <c r="J81" s="282"/>
      <c r="M81" s="264"/>
      <c r="N81" s="264"/>
    </row>
    <row r="82" spans="1:22" s="275" customFormat="1" ht="5.0999999999999996" customHeight="1" x14ac:dyDescent="0.2">
      <c r="A82" s="332"/>
      <c r="B82" s="333"/>
      <c r="C82" s="334"/>
      <c r="D82" s="335"/>
      <c r="E82" s="258"/>
      <c r="F82" s="304"/>
      <c r="G82" s="305"/>
      <c r="I82" s="336"/>
      <c r="J82" s="282"/>
      <c r="M82" s="264"/>
      <c r="N82" s="264"/>
    </row>
    <row r="83" spans="1:22" x14ac:dyDescent="0.2">
      <c r="A83" s="264"/>
      <c r="I83" s="264"/>
      <c r="J83" s="313" t="s">
        <v>102</v>
      </c>
      <c r="L83" s="264"/>
      <c r="N83" s="264"/>
      <c r="P83" s="264"/>
      <c r="R83" s="264"/>
      <c r="S83" s="264"/>
      <c r="U83" s="264"/>
      <c r="V83" s="264"/>
    </row>
    <row r="84" spans="1:22" x14ac:dyDescent="0.2">
      <c r="A84" s="295">
        <v>200</v>
      </c>
      <c r="C84" s="339" t="s">
        <v>33</v>
      </c>
      <c r="H84" s="258"/>
      <c r="I84" s="264"/>
      <c r="J84" s="268" t="s">
        <v>105</v>
      </c>
      <c r="L84" s="264"/>
      <c r="N84" s="264"/>
      <c r="P84" s="264"/>
      <c r="R84" s="264"/>
      <c r="S84" s="264"/>
      <c r="U84" s="264"/>
      <c r="V84" s="264"/>
    </row>
    <row r="85" spans="1:22" outlineLevel="1" x14ac:dyDescent="0.2">
      <c r="A85" s="314">
        <v>211</v>
      </c>
      <c r="B85" s="311"/>
      <c r="C85" s="296" t="s">
        <v>287</v>
      </c>
      <c r="D85" s="312"/>
      <c r="E85" s="258"/>
      <c r="F85" s="298">
        <v>56877</v>
      </c>
      <c r="G85" s="340">
        <v>1</v>
      </c>
      <c r="H85" s="258"/>
      <c r="I85" s="402" t="s">
        <v>390</v>
      </c>
      <c r="J85" s="268" t="s">
        <v>106</v>
      </c>
      <c r="L85" s="264"/>
      <c r="N85" s="264"/>
      <c r="P85" s="264"/>
      <c r="R85" s="264"/>
      <c r="S85" s="264"/>
      <c r="U85" s="264"/>
      <c r="V85" s="264"/>
    </row>
    <row r="86" spans="1:22" outlineLevel="1" x14ac:dyDescent="0.2">
      <c r="A86" s="314">
        <v>212</v>
      </c>
      <c r="B86" s="311"/>
      <c r="C86" s="296" t="s">
        <v>96</v>
      </c>
      <c r="D86" s="312"/>
      <c r="E86" s="258"/>
      <c r="F86" s="298">
        <v>0</v>
      </c>
      <c r="G86" s="340">
        <v>0</v>
      </c>
      <c r="H86" s="258"/>
      <c r="I86" s="324"/>
      <c r="J86" s="268" t="s">
        <v>106</v>
      </c>
      <c r="L86" s="264"/>
      <c r="N86" s="264"/>
      <c r="P86" s="264"/>
      <c r="R86" s="264"/>
      <c r="S86" s="264"/>
      <c r="U86" s="264"/>
      <c r="V86" s="264"/>
    </row>
    <row r="87" spans="1:22" outlineLevel="1" x14ac:dyDescent="0.2">
      <c r="A87" s="314">
        <v>213</v>
      </c>
      <c r="B87" s="311"/>
      <c r="C87" s="296" t="s">
        <v>72</v>
      </c>
      <c r="D87" s="312"/>
      <c r="E87" s="258"/>
      <c r="F87" s="298">
        <v>0</v>
      </c>
      <c r="G87" s="299"/>
      <c r="H87" s="258"/>
      <c r="I87" s="292"/>
      <c r="J87" s="268" t="s">
        <v>106</v>
      </c>
      <c r="L87" s="264"/>
      <c r="N87" s="264"/>
      <c r="P87" s="264"/>
      <c r="R87" s="264"/>
      <c r="S87" s="264"/>
      <c r="U87" s="264"/>
      <c r="V87" s="264"/>
    </row>
    <row r="88" spans="1:22" outlineLevel="1" x14ac:dyDescent="0.2">
      <c r="A88" s="314">
        <v>214</v>
      </c>
      <c r="B88" s="311"/>
      <c r="C88" s="296" t="s">
        <v>86</v>
      </c>
      <c r="D88" s="312"/>
      <c r="E88" s="258"/>
      <c r="F88" s="298">
        <v>500</v>
      </c>
      <c r="G88" s="299"/>
      <c r="H88" s="258"/>
      <c r="I88" s="292"/>
      <c r="J88" s="268" t="s">
        <v>106</v>
      </c>
      <c r="L88" s="264"/>
      <c r="N88" s="264"/>
      <c r="P88" s="264"/>
      <c r="R88" s="264"/>
      <c r="S88" s="264"/>
      <c r="U88" s="264"/>
      <c r="V88" s="264"/>
    </row>
    <row r="89" spans="1:22" outlineLevel="1" x14ac:dyDescent="0.2">
      <c r="A89" s="314">
        <v>215</v>
      </c>
      <c r="B89" s="311"/>
      <c r="C89" s="296" t="s">
        <v>65</v>
      </c>
      <c r="D89" s="315"/>
      <c r="E89" s="258"/>
      <c r="F89" s="298">
        <v>0</v>
      </c>
      <c r="G89" s="299"/>
      <c r="H89" s="258"/>
      <c r="I89" s="300"/>
      <c r="J89" s="268" t="s">
        <v>106</v>
      </c>
      <c r="L89" s="264"/>
      <c r="N89" s="264"/>
      <c r="P89" s="264"/>
      <c r="R89" s="264"/>
      <c r="S89" s="264"/>
      <c r="U89" s="264"/>
      <c r="V89" s="264"/>
    </row>
    <row r="90" spans="1:22" x14ac:dyDescent="0.2">
      <c r="A90" s="316">
        <v>210</v>
      </c>
      <c r="B90" s="311"/>
      <c r="C90" s="317" t="s">
        <v>103</v>
      </c>
      <c r="D90" s="312"/>
      <c r="E90" s="258"/>
      <c r="F90" s="307">
        <f>SUM(F85:F89)</f>
        <v>57377</v>
      </c>
      <c r="G90" s="321">
        <f>G85+G86</f>
        <v>1</v>
      </c>
      <c r="H90" s="258"/>
      <c r="I90" s="292" t="s">
        <v>104</v>
      </c>
      <c r="J90" s="268" t="s">
        <v>109</v>
      </c>
      <c r="L90" s="264"/>
      <c r="N90" s="264"/>
      <c r="P90" s="264"/>
      <c r="R90" s="264"/>
      <c r="S90" s="264"/>
      <c r="U90" s="264"/>
      <c r="V90" s="264"/>
    </row>
    <row r="91" spans="1:22" x14ac:dyDescent="0.2">
      <c r="A91" s="316"/>
      <c r="B91" s="311"/>
      <c r="C91" s="317"/>
      <c r="D91" s="312"/>
      <c r="E91" s="258"/>
      <c r="F91" s="304"/>
      <c r="G91" s="305"/>
      <c r="H91" s="258"/>
      <c r="I91" s="292"/>
      <c r="J91" s="268"/>
      <c r="L91" s="264"/>
      <c r="N91" s="264"/>
      <c r="P91" s="264"/>
      <c r="R91" s="264"/>
      <c r="S91" s="264"/>
      <c r="U91" s="264"/>
      <c r="V91" s="264"/>
    </row>
    <row r="92" spans="1:22" ht="5.0999999999999996" customHeight="1" x14ac:dyDescent="0.2">
      <c r="A92" s="316"/>
      <c r="B92" s="311"/>
      <c r="C92" s="317"/>
      <c r="D92" s="312"/>
      <c r="E92" s="258"/>
      <c r="F92" s="304"/>
      <c r="G92" s="305"/>
      <c r="H92" s="258"/>
      <c r="I92" s="292"/>
      <c r="J92" s="268"/>
      <c r="L92" s="264"/>
      <c r="N92" s="264"/>
      <c r="P92" s="264"/>
      <c r="R92" s="264"/>
      <c r="S92" s="264"/>
      <c r="U92" s="264"/>
      <c r="V92" s="264"/>
    </row>
    <row r="93" spans="1:22" outlineLevel="1" x14ac:dyDescent="0.2">
      <c r="A93" s="314">
        <v>221</v>
      </c>
      <c r="B93" s="320"/>
      <c r="C93" s="296" t="s">
        <v>110</v>
      </c>
      <c r="D93" s="296"/>
      <c r="E93" s="258"/>
      <c r="F93" s="298">
        <f>52049*9</f>
        <v>468441</v>
      </c>
      <c r="G93" s="318">
        <v>9</v>
      </c>
      <c r="H93" s="258"/>
      <c r="I93" s="404" t="s">
        <v>411</v>
      </c>
      <c r="J93" s="268" t="s">
        <v>111</v>
      </c>
      <c r="L93" s="264"/>
      <c r="N93" s="264"/>
      <c r="P93" s="264"/>
      <c r="R93" s="264"/>
      <c r="S93" s="264"/>
      <c r="U93" s="264"/>
      <c r="V93" s="264"/>
    </row>
    <row r="94" spans="1:22" outlineLevel="1" x14ac:dyDescent="0.2">
      <c r="A94" s="314">
        <v>222</v>
      </c>
      <c r="B94" s="320"/>
      <c r="C94" s="296" t="s">
        <v>112</v>
      </c>
      <c r="D94" s="296"/>
      <c r="E94" s="258"/>
      <c r="F94" s="298">
        <f>52049*1</f>
        <v>52049</v>
      </c>
      <c r="G94" s="318">
        <v>1</v>
      </c>
      <c r="H94" s="258"/>
      <c r="I94" s="404" t="s">
        <v>478</v>
      </c>
      <c r="J94" s="268" t="s">
        <v>113</v>
      </c>
      <c r="L94" s="264"/>
      <c r="N94" s="264"/>
      <c r="P94" s="264"/>
      <c r="R94" s="264"/>
      <c r="S94" s="264"/>
      <c r="U94" s="264"/>
      <c r="V94" s="264"/>
    </row>
    <row r="95" spans="1:22" ht="5.0999999999999996" customHeight="1" outlineLevel="1" x14ac:dyDescent="0.2">
      <c r="A95" s="314"/>
      <c r="B95" s="320"/>
      <c r="C95" s="296"/>
      <c r="D95" s="296"/>
      <c r="E95" s="258"/>
      <c r="F95" s="304"/>
      <c r="G95" s="305"/>
      <c r="H95" s="258"/>
      <c r="I95" s="292"/>
      <c r="J95" s="268"/>
      <c r="L95" s="264"/>
      <c r="N95" s="264"/>
      <c r="P95" s="264"/>
      <c r="R95" s="264"/>
      <c r="S95" s="264"/>
      <c r="U95" s="264"/>
      <c r="V95" s="264"/>
    </row>
    <row r="96" spans="1:22" x14ac:dyDescent="0.2">
      <c r="A96" s="316">
        <v>220</v>
      </c>
      <c r="B96" s="320"/>
      <c r="C96" s="317" t="s">
        <v>107</v>
      </c>
      <c r="D96" s="296"/>
      <c r="E96" s="258"/>
      <c r="F96" s="307">
        <f>SUM(F93:F94)</f>
        <v>520490</v>
      </c>
      <c r="G96" s="321">
        <f>G93+G94</f>
        <v>10</v>
      </c>
      <c r="H96" s="258"/>
      <c r="I96" s="292" t="s">
        <v>108</v>
      </c>
      <c r="J96" s="268" t="s">
        <v>109</v>
      </c>
      <c r="L96" s="264"/>
      <c r="N96" s="264"/>
      <c r="P96" s="264"/>
      <c r="R96" s="264"/>
      <c r="S96" s="264"/>
      <c r="U96" s="264"/>
      <c r="V96" s="264"/>
    </row>
    <row r="97" spans="1:22" x14ac:dyDescent="0.2">
      <c r="A97" s="316"/>
      <c r="B97" s="320"/>
      <c r="C97" s="317"/>
      <c r="D97" s="296"/>
      <c r="E97" s="258"/>
      <c r="F97" s="304"/>
      <c r="G97" s="305"/>
      <c r="H97" s="258"/>
      <c r="I97" s="292"/>
      <c r="J97" s="268"/>
      <c r="L97" s="264"/>
      <c r="N97" s="264"/>
      <c r="P97" s="264"/>
      <c r="R97" s="264"/>
      <c r="S97" s="264"/>
      <c r="U97" s="264"/>
      <c r="V97" s="264"/>
    </row>
    <row r="98" spans="1:22" ht="5.0999999999999996" customHeight="1" x14ac:dyDescent="0.2">
      <c r="A98" s="316"/>
      <c r="B98" s="320"/>
      <c r="C98" s="317"/>
      <c r="D98" s="296"/>
      <c r="E98" s="258"/>
      <c r="F98" s="304"/>
      <c r="G98" s="305"/>
      <c r="H98" s="258"/>
      <c r="I98" s="292"/>
      <c r="J98" s="268"/>
      <c r="L98" s="264"/>
      <c r="N98" s="264"/>
      <c r="P98" s="264"/>
      <c r="R98" s="264"/>
      <c r="S98" s="264"/>
      <c r="U98" s="264"/>
      <c r="V98" s="264"/>
    </row>
    <row r="99" spans="1:22" outlineLevel="1" x14ac:dyDescent="0.2">
      <c r="A99" s="314">
        <v>231</v>
      </c>
      <c r="B99" s="320"/>
      <c r="C99" s="296" t="s">
        <v>288</v>
      </c>
      <c r="D99" s="296"/>
      <c r="E99" s="258"/>
      <c r="F99" s="298">
        <f>0.5*52049+(0.5*35674)</f>
        <v>43861.5</v>
      </c>
      <c r="G99" s="318">
        <v>1</v>
      </c>
      <c r="H99" s="258"/>
      <c r="I99" s="402" t="s">
        <v>500</v>
      </c>
      <c r="J99" s="268" t="s">
        <v>116</v>
      </c>
      <c r="L99" s="264"/>
      <c r="N99" s="264"/>
      <c r="P99" s="264"/>
      <c r="R99" s="264"/>
      <c r="S99" s="264"/>
      <c r="U99" s="264"/>
      <c r="V99" s="264"/>
    </row>
    <row r="100" spans="1:22" outlineLevel="1" x14ac:dyDescent="0.2">
      <c r="A100" s="314">
        <v>232</v>
      </c>
      <c r="B100" s="320"/>
      <c r="C100" s="296" t="s">
        <v>117</v>
      </c>
      <c r="D100" s="296"/>
      <c r="E100" s="258"/>
      <c r="F100" s="298">
        <f>3*37051</f>
        <v>111153</v>
      </c>
      <c r="G100" s="318">
        <v>3</v>
      </c>
      <c r="H100" s="258"/>
      <c r="I100" s="404" t="s">
        <v>499</v>
      </c>
      <c r="J100" s="268" t="s">
        <v>119</v>
      </c>
      <c r="L100" s="264"/>
      <c r="N100" s="264"/>
      <c r="P100" s="264"/>
      <c r="R100" s="264"/>
      <c r="S100" s="264"/>
      <c r="U100" s="264"/>
      <c r="V100" s="264"/>
    </row>
    <row r="101" spans="1:22" outlineLevel="1" x14ac:dyDescent="0.2">
      <c r="A101" s="314">
        <v>233</v>
      </c>
      <c r="B101" s="320"/>
      <c r="C101" s="296" t="s">
        <v>96</v>
      </c>
      <c r="D101" s="296"/>
      <c r="E101" s="258"/>
      <c r="F101" s="298">
        <v>0</v>
      </c>
      <c r="G101" s="318">
        <v>0</v>
      </c>
      <c r="H101" s="258"/>
      <c r="I101" s="324"/>
      <c r="J101" s="268" t="s">
        <v>116</v>
      </c>
      <c r="L101" s="264"/>
      <c r="N101" s="264"/>
      <c r="P101" s="264"/>
      <c r="R101" s="264"/>
      <c r="S101" s="264"/>
      <c r="U101" s="264"/>
      <c r="V101" s="264"/>
    </row>
    <row r="102" spans="1:22" outlineLevel="1" x14ac:dyDescent="0.2">
      <c r="A102" s="314">
        <v>234</v>
      </c>
      <c r="B102" s="320"/>
      <c r="C102" s="296" t="s">
        <v>72</v>
      </c>
      <c r="D102" s="296"/>
      <c r="E102" s="258"/>
      <c r="F102" s="298">
        <v>0</v>
      </c>
      <c r="G102" s="299"/>
      <c r="H102" s="258"/>
      <c r="I102" s="292"/>
      <c r="J102" s="268" t="s">
        <v>116</v>
      </c>
      <c r="L102" s="264"/>
      <c r="N102" s="264"/>
      <c r="P102" s="264"/>
      <c r="R102" s="264"/>
      <c r="S102" s="264"/>
      <c r="U102" s="264"/>
      <c r="V102" s="264"/>
    </row>
    <row r="103" spans="1:22" ht="5.0999999999999996" customHeight="1" outlineLevel="1" x14ac:dyDescent="0.2">
      <c r="A103" s="314"/>
      <c r="B103" s="320"/>
      <c r="C103" s="296"/>
      <c r="D103" s="296"/>
      <c r="E103" s="258"/>
      <c r="F103" s="304"/>
      <c r="G103" s="305"/>
      <c r="H103" s="258"/>
      <c r="I103" s="292"/>
      <c r="J103" s="268"/>
      <c r="L103" s="264"/>
      <c r="N103" s="264"/>
      <c r="P103" s="264"/>
      <c r="R103" s="264"/>
      <c r="S103" s="264"/>
      <c r="U103" s="264"/>
      <c r="V103" s="264"/>
    </row>
    <row r="104" spans="1:22" x14ac:dyDescent="0.2">
      <c r="A104" s="316">
        <v>230</v>
      </c>
      <c r="B104" s="320"/>
      <c r="C104" s="317" t="s">
        <v>114</v>
      </c>
      <c r="D104" s="296"/>
      <c r="E104" s="258"/>
      <c r="F104" s="307">
        <f>SUM(F99:F102)</f>
        <v>155014.5</v>
      </c>
      <c r="G104" s="321">
        <f>G99+G100+G101</f>
        <v>4</v>
      </c>
      <c r="H104" s="258"/>
      <c r="I104" s="292" t="s">
        <v>115</v>
      </c>
      <c r="J104" s="268" t="s">
        <v>122</v>
      </c>
      <c r="L104" s="264"/>
      <c r="N104" s="264"/>
      <c r="P104" s="264"/>
      <c r="R104" s="264"/>
      <c r="S104" s="264"/>
      <c r="U104" s="264"/>
      <c r="V104" s="264"/>
    </row>
    <row r="105" spans="1:22" x14ac:dyDescent="0.2">
      <c r="A105" s="316"/>
      <c r="B105" s="320"/>
      <c r="C105" s="317"/>
      <c r="D105" s="296"/>
      <c r="E105" s="258"/>
      <c r="F105" s="304"/>
      <c r="G105" s="305"/>
      <c r="H105" s="258"/>
      <c r="I105" s="292"/>
      <c r="J105" s="268"/>
      <c r="L105" s="264"/>
      <c r="N105" s="264"/>
      <c r="P105" s="264"/>
      <c r="R105" s="264"/>
      <c r="S105" s="264"/>
      <c r="U105" s="264"/>
      <c r="V105" s="264"/>
    </row>
    <row r="106" spans="1:22" ht="5.0999999999999996" customHeight="1" x14ac:dyDescent="0.2">
      <c r="A106" s="316"/>
      <c r="B106" s="320"/>
      <c r="C106" s="317"/>
      <c r="D106" s="296"/>
      <c r="E106" s="258"/>
      <c r="F106" s="304"/>
      <c r="G106" s="305"/>
      <c r="H106" s="258"/>
      <c r="I106" s="292"/>
      <c r="J106" s="268"/>
      <c r="L106" s="264"/>
      <c r="N106" s="264"/>
      <c r="P106" s="264"/>
      <c r="R106" s="264"/>
      <c r="S106" s="264"/>
      <c r="U106" s="264"/>
      <c r="V106" s="264"/>
    </row>
    <row r="107" spans="1:22" outlineLevel="1" x14ac:dyDescent="0.2">
      <c r="A107" s="314">
        <v>241</v>
      </c>
      <c r="B107" s="320"/>
      <c r="C107" s="296" t="s">
        <v>289</v>
      </c>
      <c r="D107" s="296"/>
      <c r="E107" s="258"/>
      <c r="F107" s="298">
        <v>0</v>
      </c>
      <c r="G107" s="318">
        <v>0</v>
      </c>
      <c r="H107" s="258"/>
      <c r="I107" s="300"/>
      <c r="J107" s="268" t="s">
        <v>123</v>
      </c>
      <c r="L107" s="264"/>
      <c r="N107" s="264"/>
      <c r="P107" s="264"/>
      <c r="R107" s="264"/>
      <c r="S107" s="264"/>
      <c r="U107" s="264"/>
      <c r="V107" s="264"/>
    </row>
    <row r="108" spans="1:22" outlineLevel="1" x14ac:dyDescent="0.2">
      <c r="A108" s="314">
        <v>242</v>
      </c>
      <c r="B108" s="311"/>
      <c r="C108" s="296" t="s">
        <v>72</v>
      </c>
      <c r="D108" s="315"/>
      <c r="E108" s="258"/>
      <c r="F108" s="298">
        <v>6000</v>
      </c>
      <c r="G108" s="299"/>
      <c r="H108" s="258"/>
      <c r="I108" s="292" t="s">
        <v>366</v>
      </c>
      <c r="J108" s="268" t="s">
        <v>123</v>
      </c>
      <c r="L108" s="264"/>
      <c r="N108" s="264"/>
      <c r="P108" s="264"/>
      <c r="R108" s="264"/>
      <c r="S108" s="264"/>
      <c r="U108" s="264"/>
      <c r="V108" s="264"/>
    </row>
    <row r="109" spans="1:22" outlineLevel="1" x14ac:dyDescent="0.2">
      <c r="A109" s="314">
        <v>243</v>
      </c>
      <c r="B109" s="311"/>
      <c r="C109" s="296" t="s">
        <v>86</v>
      </c>
      <c r="D109" s="315"/>
      <c r="E109" s="258"/>
      <c r="F109" s="298">
        <v>500</v>
      </c>
      <c r="G109" s="299"/>
      <c r="H109" s="258"/>
      <c r="I109" s="292" t="s">
        <v>391</v>
      </c>
      <c r="J109" s="268" t="s">
        <v>123</v>
      </c>
      <c r="L109" s="264"/>
      <c r="N109" s="264"/>
      <c r="P109" s="264"/>
      <c r="R109" s="264"/>
      <c r="S109" s="264"/>
      <c r="U109" s="264"/>
      <c r="V109" s="264"/>
    </row>
    <row r="110" spans="1:22" outlineLevel="1" x14ac:dyDescent="0.2">
      <c r="A110" s="314">
        <v>244</v>
      </c>
      <c r="B110" s="311"/>
      <c r="C110" s="296" t="s">
        <v>65</v>
      </c>
      <c r="D110" s="315"/>
      <c r="E110" s="258"/>
      <c r="F110" s="298">
        <v>2500</v>
      </c>
      <c r="G110" s="299"/>
      <c r="H110" s="258"/>
      <c r="I110" s="300" t="s">
        <v>367</v>
      </c>
      <c r="J110" s="268" t="s">
        <v>123</v>
      </c>
      <c r="L110" s="264"/>
      <c r="N110" s="264"/>
      <c r="P110" s="264"/>
      <c r="R110" s="264"/>
      <c r="S110" s="264"/>
      <c r="U110" s="264"/>
      <c r="V110" s="264"/>
    </row>
    <row r="111" spans="1:22" ht="5.0999999999999996" customHeight="1" outlineLevel="1" x14ac:dyDescent="0.2">
      <c r="A111" s="314"/>
      <c r="B111" s="311"/>
      <c r="C111" s="296"/>
      <c r="D111" s="315"/>
      <c r="E111" s="258"/>
      <c r="F111" s="304"/>
      <c r="G111" s="305"/>
      <c r="H111" s="258"/>
      <c r="I111" s="300"/>
      <c r="J111" s="268"/>
      <c r="L111" s="264"/>
      <c r="N111" s="264"/>
      <c r="P111" s="264"/>
      <c r="R111" s="264"/>
      <c r="S111" s="264"/>
      <c r="U111" s="264"/>
      <c r="V111" s="264"/>
    </row>
    <row r="112" spans="1:22" ht="25.5" x14ac:dyDescent="0.2">
      <c r="A112" s="316">
        <v>240</v>
      </c>
      <c r="B112" s="311"/>
      <c r="C112" s="317" t="s">
        <v>120</v>
      </c>
      <c r="D112" s="315"/>
      <c r="E112" s="258"/>
      <c r="F112" s="307">
        <f>SUM(F106:F111)</f>
        <v>9000</v>
      </c>
      <c r="G112" s="321">
        <f>G107</f>
        <v>0</v>
      </c>
      <c r="H112" s="258"/>
      <c r="I112" s="300" t="s">
        <v>121</v>
      </c>
      <c r="J112" s="268" t="s">
        <v>126</v>
      </c>
      <c r="L112" s="264"/>
      <c r="N112" s="264"/>
      <c r="P112" s="264"/>
      <c r="R112" s="264"/>
      <c r="S112" s="264"/>
      <c r="U112" s="264"/>
      <c r="V112" s="264"/>
    </row>
    <row r="113" spans="1:22" x14ac:dyDescent="0.2">
      <c r="A113" s="316"/>
      <c r="B113" s="311"/>
      <c r="C113" s="317"/>
      <c r="D113" s="315"/>
      <c r="E113" s="258"/>
      <c r="F113" s="304"/>
      <c r="G113" s="305"/>
      <c r="H113" s="258"/>
      <c r="I113" s="300"/>
      <c r="J113" s="268"/>
      <c r="L113" s="264"/>
      <c r="N113" s="264"/>
      <c r="P113" s="264"/>
      <c r="R113" s="264"/>
      <c r="S113" s="264"/>
      <c r="U113" s="264"/>
      <c r="V113" s="264"/>
    </row>
    <row r="114" spans="1:22" ht="5.0999999999999996" customHeight="1" x14ac:dyDescent="0.2">
      <c r="A114" s="316"/>
      <c r="B114" s="311"/>
      <c r="C114" s="317"/>
      <c r="D114" s="315"/>
      <c r="E114" s="258"/>
      <c r="F114" s="304"/>
      <c r="G114" s="305"/>
      <c r="H114" s="258"/>
      <c r="I114" s="300"/>
      <c r="J114" s="268"/>
      <c r="L114" s="264"/>
      <c r="N114" s="264"/>
      <c r="P114" s="264"/>
      <c r="R114" s="264"/>
      <c r="S114" s="264"/>
      <c r="U114" s="264"/>
      <c r="V114" s="264"/>
    </row>
    <row r="115" spans="1:22" outlineLevel="1" x14ac:dyDescent="0.2">
      <c r="A115" s="314">
        <v>251</v>
      </c>
      <c r="B115" s="320"/>
      <c r="C115" s="296" t="s">
        <v>290</v>
      </c>
      <c r="D115" s="296"/>
      <c r="E115" s="258"/>
      <c r="F115" s="298">
        <f>0.5*56877</f>
        <v>28438.5</v>
      </c>
      <c r="G115" s="318">
        <v>0.5</v>
      </c>
      <c r="H115" s="258"/>
      <c r="I115" s="402" t="s">
        <v>490</v>
      </c>
      <c r="J115" s="268" t="s">
        <v>127</v>
      </c>
      <c r="L115" s="264"/>
      <c r="N115" s="264"/>
      <c r="P115" s="264"/>
      <c r="R115" s="264"/>
      <c r="S115" s="264"/>
      <c r="U115" s="264"/>
      <c r="V115" s="264"/>
    </row>
    <row r="116" spans="1:22" outlineLevel="1" x14ac:dyDescent="0.2">
      <c r="A116" s="314">
        <v>252</v>
      </c>
      <c r="B116" s="320"/>
      <c r="C116" s="296" t="s">
        <v>96</v>
      </c>
      <c r="D116" s="296"/>
      <c r="E116" s="258"/>
      <c r="F116" s="298">
        <v>0</v>
      </c>
      <c r="G116" s="318">
        <v>0</v>
      </c>
      <c r="H116" s="258"/>
      <c r="I116" s="324"/>
      <c r="J116" s="268" t="s">
        <v>127</v>
      </c>
      <c r="L116" s="264"/>
      <c r="N116" s="264"/>
      <c r="P116" s="264"/>
      <c r="R116" s="264"/>
      <c r="S116" s="264"/>
      <c r="U116" s="264"/>
      <c r="V116" s="264"/>
    </row>
    <row r="117" spans="1:22" outlineLevel="1" x14ac:dyDescent="0.2">
      <c r="A117" s="314">
        <v>253</v>
      </c>
      <c r="B117" s="320"/>
      <c r="C117" s="296" t="s">
        <v>72</v>
      </c>
      <c r="D117" s="296"/>
      <c r="E117" s="258"/>
      <c r="F117" s="298">
        <v>0</v>
      </c>
      <c r="G117" s="299"/>
      <c r="H117" s="258"/>
      <c r="I117" s="292"/>
      <c r="J117" s="268" t="s">
        <v>127</v>
      </c>
      <c r="L117" s="264"/>
      <c r="N117" s="264"/>
      <c r="P117" s="264"/>
      <c r="R117" s="264"/>
      <c r="S117" s="264"/>
      <c r="U117" s="264"/>
      <c r="V117" s="264"/>
    </row>
    <row r="118" spans="1:22" outlineLevel="1" x14ac:dyDescent="0.2">
      <c r="A118" s="314">
        <v>254</v>
      </c>
      <c r="B118" s="320"/>
      <c r="C118" s="296" t="s">
        <v>86</v>
      </c>
      <c r="D118" s="296"/>
      <c r="E118" s="258"/>
      <c r="F118" s="298">
        <v>0</v>
      </c>
      <c r="G118" s="299"/>
      <c r="H118" s="258"/>
      <c r="I118" s="292"/>
      <c r="J118" s="268" t="s">
        <v>127</v>
      </c>
      <c r="L118" s="264"/>
      <c r="N118" s="264"/>
      <c r="P118" s="264"/>
      <c r="R118" s="264"/>
      <c r="S118" s="264"/>
      <c r="U118" s="264"/>
      <c r="V118" s="264"/>
    </row>
    <row r="119" spans="1:22" ht="5.0999999999999996" customHeight="1" outlineLevel="1" x14ac:dyDescent="0.2">
      <c r="A119" s="314"/>
      <c r="B119" s="320"/>
      <c r="C119" s="296"/>
      <c r="D119" s="296"/>
      <c r="E119" s="258"/>
      <c r="F119" s="304"/>
      <c r="G119" s="305"/>
      <c r="H119" s="258"/>
      <c r="I119" s="292"/>
      <c r="J119" s="268"/>
      <c r="L119" s="264"/>
      <c r="N119" s="264"/>
      <c r="P119" s="264"/>
      <c r="R119" s="264"/>
      <c r="S119" s="264"/>
      <c r="U119" s="264"/>
      <c r="V119" s="264"/>
    </row>
    <row r="120" spans="1:22" x14ac:dyDescent="0.2">
      <c r="A120" s="316">
        <v>250</v>
      </c>
      <c r="B120" s="320"/>
      <c r="C120" s="317" t="s">
        <v>124</v>
      </c>
      <c r="D120" s="296"/>
      <c r="E120" s="258"/>
      <c r="F120" s="307">
        <f>SUM(F115:F118)</f>
        <v>28438.5</v>
      </c>
      <c r="G120" s="321">
        <f>G115+G116</f>
        <v>0.5</v>
      </c>
      <c r="H120" s="258"/>
      <c r="I120" s="292" t="s">
        <v>125</v>
      </c>
      <c r="J120" s="268">
        <v>2451</v>
      </c>
      <c r="L120" s="264"/>
      <c r="N120" s="264"/>
      <c r="P120" s="264"/>
      <c r="R120" s="264"/>
      <c r="S120" s="264"/>
      <c r="U120" s="264"/>
      <c r="V120" s="264"/>
    </row>
    <row r="121" spans="1:22" x14ac:dyDescent="0.2">
      <c r="A121" s="316"/>
      <c r="B121" s="320"/>
      <c r="C121" s="317"/>
      <c r="D121" s="296"/>
      <c r="E121" s="258"/>
      <c r="F121" s="304"/>
      <c r="G121" s="305"/>
      <c r="H121" s="258"/>
      <c r="I121" s="292"/>
      <c r="J121" s="268"/>
      <c r="L121" s="264"/>
      <c r="N121" s="264"/>
      <c r="P121" s="264"/>
      <c r="R121" s="264"/>
      <c r="S121" s="264"/>
      <c r="U121" s="264"/>
      <c r="V121" s="264"/>
    </row>
    <row r="122" spans="1:22" ht="5.0999999999999996" customHeight="1" x14ac:dyDescent="0.2">
      <c r="A122" s="316"/>
      <c r="B122" s="320"/>
      <c r="C122" s="317"/>
      <c r="D122" s="296"/>
      <c r="E122" s="258"/>
      <c r="F122" s="304"/>
      <c r="G122" s="305"/>
      <c r="H122" s="258"/>
      <c r="I122" s="292"/>
      <c r="J122" s="268"/>
      <c r="L122" s="264"/>
      <c r="N122" s="264"/>
      <c r="P122" s="264"/>
      <c r="R122" s="264"/>
      <c r="S122" s="264"/>
      <c r="U122" s="264"/>
      <c r="V122" s="264"/>
    </row>
    <row r="123" spans="1:22" outlineLevel="1" x14ac:dyDescent="0.2">
      <c r="A123" s="314">
        <v>261</v>
      </c>
      <c r="B123" s="311"/>
      <c r="C123" s="296" t="s">
        <v>130</v>
      </c>
      <c r="D123" s="296"/>
      <c r="E123" s="258"/>
      <c r="F123" s="298">
        <f>135*143</f>
        <v>19305</v>
      </c>
      <c r="G123" s="299"/>
      <c r="H123" s="258"/>
      <c r="I123" s="292" t="s">
        <v>412</v>
      </c>
      <c r="J123" s="268" t="s">
        <v>132</v>
      </c>
      <c r="L123" s="264"/>
      <c r="N123" s="264"/>
      <c r="P123" s="264"/>
      <c r="R123" s="264"/>
      <c r="S123" s="264"/>
      <c r="U123" s="264"/>
      <c r="V123" s="264"/>
    </row>
    <row r="124" spans="1:22" outlineLevel="1" x14ac:dyDescent="0.2">
      <c r="A124" s="314">
        <v>262</v>
      </c>
      <c r="B124" s="311"/>
      <c r="C124" s="296" t="s">
        <v>133</v>
      </c>
      <c r="D124" s="296"/>
      <c r="E124" s="258"/>
      <c r="F124" s="298">
        <f>210*50</f>
        <v>10500</v>
      </c>
      <c r="G124" s="299"/>
      <c r="H124" s="258"/>
      <c r="I124" s="292" t="s">
        <v>413</v>
      </c>
      <c r="J124" s="268" t="s">
        <v>135</v>
      </c>
      <c r="L124" s="264"/>
      <c r="N124" s="264"/>
      <c r="P124" s="264"/>
      <c r="R124" s="264"/>
      <c r="S124" s="264"/>
      <c r="U124" s="264"/>
      <c r="V124" s="264"/>
    </row>
    <row r="125" spans="1:22" outlineLevel="1" x14ac:dyDescent="0.2">
      <c r="A125" s="314">
        <v>263</v>
      </c>
      <c r="B125" s="311"/>
      <c r="C125" s="296" t="s">
        <v>136</v>
      </c>
      <c r="D125" s="296"/>
      <c r="E125" s="258"/>
      <c r="F125" s="298"/>
      <c r="G125" s="299"/>
      <c r="H125" s="258"/>
      <c r="I125" s="292"/>
      <c r="J125" s="268" t="s">
        <v>138</v>
      </c>
      <c r="L125" s="264"/>
      <c r="N125" s="264"/>
      <c r="P125" s="264"/>
      <c r="R125" s="264"/>
      <c r="S125" s="264"/>
      <c r="U125" s="264"/>
      <c r="V125" s="264"/>
    </row>
    <row r="126" spans="1:22" outlineLevel="1" x14ac:dyDescent="0.2">
      <c r="A126" s="314">
        <v>264</v>
      </c>
      <c r="B126" s="311"/>
      <c r="C126" s="296" t="s">
        <v>139</v>
      </c>
      <c r="D126" s="296"/>
      <c r="E126" s="258"/>
      <c r="F126" s="298"/>
      <c r="G126" s="299"/>
      <c r="H126" s="258"/>
      <c r="I126" s="292"/>
      <c r="J126" s="268" t="s">
        <v>141</v>
      </c>
      <c r="L126" s="264"/>
      <c r="N126" s="264"/>
      <c r="P126" s="264"/>
      <c r="R126" s="264"/>
      <c r="S126" s="264"/>
      <c r="U126" s="264"/>
      <c r="V126" s="264"/>
    </row>
    <row r="127" spans="1:22" outlineLevel="1" x14ac:dyDescent="0.2">
      <c r="A127" s="314">
        <v>265</v>
      </c>
      <c r="B127" s="311"/>
      <c r="C127" s="296" t="s">
        <v>142</v>
      </c>
      <c r="D127" s="296"/>
      <c r="E127" s="258"/>
      <c r="F127" s="298"/>
      <c r="G127" s="299"/>
      <c r="H127" s="258"/>
      <c r="I127" s="292"/>
      <c r="J127" s="268" t="s">
        <v>144</v>
      </c>
      <c r="L127" s="264"/>
      <c r="N127" s="264"/>
      <c r="P127" s="264"/>
      <c r="R127" s="264"/>
      <c r="S127" s="264"/>
      <c r="U127" s="264"/>
      <c r="V127" s="264"/>
    </row>
    <row r="128" spans="1:22" outlineLevel="1" x14ac:dyDescent="0.2">
      <c r="A128" s="314">
        <v>266</v>
      </c>
      <c r="B128" s="311"/>
      <c r="C128" s="296" t="s">
        <v>145</v>
      </c>
      <c r="D128" s="296"/>
      <c r="E128" s="258"/>
      <c r="F128" s="298">
        <v>28000</v>
      </c>
      <c r="G128" s="299"/>
      <c r="H128" s="258"/>
      <c r="I128" s="292" t="s">
        <v>461</v>
      </c>
      <c r="J128" s="268" t="s">
        <v>147</v>
      </c>
      <c r="L128" s="264"/>
      <c r="N128" s="264"/>
      <c r="P128" s="264"/>
      <c r="R128" s="264"/>
      <c r="S128" s="264"/>
      <c r="U128" s="264"/>
      <c r="V128" s="264"/>
    </row>
    <row r="129" spans="1:22" outlineLevel="1" x14ac:dyDescent="0.2">
      <c r="A129" s="314">
        <v>267</v>
      </c>
      <c r="B129" s="311"/>
      <c r="C129" s="296" t="s">
        <v>148</v>
      </c>
      <c r="D129" s="296"/>
      <c r="E129" s="258"/>
      <c r="F129" s="298">
        <f>12*700</f>
        <v>8400</v>
      </c>
      <c r="G129" s="299"/>
      <c r="H129" s="258"/>
      <c r="I129" s="292" t="s">
        <v>447</v>
      </c>
      <c r="J129" s="268" t="s">
        <v>150</v>
      </c>
      <c r="L129" s="264"/>
      <c r="N129" s="264"/>
      <c r="P129" s="264"/>
      <c r="R129" s="264"/>
      <c r="S129" s="264"/>
      <c r="U129" s="264"/>
      <c r="V129" s="264"/>
    </row>
    <row r="130" spans="1:22" outlineLevel="1" x14ac:dyDescent="0.2">
      <c r="A130" s="314">
        <v>268</v>
      </c>
      <c r="B130" s="311"/>
      <c r="C130" s="296" t="s">
        <v>151</v>
      </c>
      <c r="D130" s="296"/>
      <c r="E130" s="258"/>
      <c r="F130" s="298"/>
      <c r="G130" s="299"/>
      <c r="H130" s="258"/>
      <c r="I130" s="292"/>
      <c r="J130" s="268" t="s">
        <v>153</v>
      </c>
      <c r="L130" s="264"/>
      <c r="N130" s="264"/>
      <c r="P130" s="264"/>
      <c r="R130" s="264"/>
      <c r="S130" s="264"/>
      <c r="U130" s="264"/>
      <c r="V130" s="264"/>
    </row>
    <row r="131" spans="1:22" outlineLevel="1" x14ac:dyDescent="0.2">
      <c r="A131" s="314">
        <v>269</v>
      </c>
      <c r="B131" s="311"/>
      <c r="C131" s="315" t="s">
        <v>154</v>
      </c>
      <c r="D131" s="296"/>
      <c r="E131" s="258"/>
      <c r="F131" s="298"/>
      <c r="G131" s="299"/>
      <c r="H131" s="258"/>
      <c r="I131" s="292"/>
      <c r="J131" s="268" t="s">
        <v>155</v>
      </c>
      <c r="L131" s="264"/>
      <c r="N131" s="264"/>
      <c r="P131" s="264"/>
      <c r="R131" s="264"/>
      <c r="S131" s="264"/>
      <c r="U131" s="264"/>
      <c r="V131" s="264"/>
    </row>
    <row r="132" spans="1:22" ht="5.0999999999999996" customHeight="1" outlineLevel="1" x14ac:dyDescent="0.2">
      <c r="A132" s="314"/>
      <c r="B132" s="311"/>
      <c r="C132" s="315"/>
      <c r="D132" s="296"/>
      <c r="E132" s="258"/>
      <c r="F132" s="304"/>
      <c r="G132" s="305"/>
      <c r="H132" s="258"/>
      <c r="I132" s="292"/>
      <c r="J132" s="268"/>
      <c r="L132" s="264"/>
      <c r="N132" s="264"/>
      <c r="P132" s="264"/>
      <c r="R132" s="264"/>
      <c r="S132" s="264"/>
      <c r="U132" s="264"/>
      <c r="V132" s="264"/>
    </row>
    <row r="133" spans="1:22" s="275" customFormat="1" x14ac:dyDescent="0.2">
      <c r="A133" s="316">
        <v>260</v>
      </c>
      <c r="B133" s="311"/>
      <c r="C133" s="317" t="s">
        <v>128</v>
      </c>
      <c r="D133" s="315"/>
      <c r="E133" s="258"/>
      <c r="F133" s="307">
        <f>SUM(F122:F132)</f>
        <v>66205</v>
      </c>
      <c r="G133" s="299"/>
      <c r="I133" s="292" t="s">
        <v>129</v>
      </c>
      <c r="J133" s="282"/>
    </row>
    <row r="134" spans="1:22" s="275" customFormat="1" ht="5.0999999999999996" customHeight="1" x14ac:dyDescent="0.2">
      <c r="A134" s="341"/>
      <c r="B134" s="342"/>
      <c r="C134" s="343"/>
      <c r="D134" s="344"/>
      <c r="F134" s="304"/>
      <c r="G134" s="305"/>
      <c r="I134" s="345"/>
      <c r="J134" s="282"/>
    </row>
    <row r="135" spans="1:22" x14ac:dyDescent="0.2">
      <c r="A135" s="346"/>
      <c r="B135" s="347"/>
      <c r="C135" s="348" t="s">
        <v>297</v>
      </c>
      <c r="D135" s="349"/>
      <c r="E135" s="258"/>
      <c r="F135" s="307">
        <f>F90+F96+F104+F112+F120+F133</f>
        <v>836525</v>
      </c>
      <c r="G135" s="350">
        <f>G90+G96+G104+G112+G120+G133</f>
        <v>15.5</v>
      </c>
      <c r="H135" s="258"/>
      <c r="I135" s="351" t="s">
        <v>298</v>
      </c>
      <c r="J135" s="313" t="s">
        <v>156</v>
      </c>
      <c r="L135" s="264"/>
      <c r="N135" s="264"/>
      <c r="P135" s="264"/>
      <c r="R135" s="264"/>
      <c r="S135" s="264"/>
      <c r="U135" s="264"/>
      <c r="V135" s="264"/>
    </row>
    <row r="136" spans="1:22" ht="5.0999999999999996" customHeight="1" x14ac:dyDescent="0.2">
      <c r="A136" s="264"/>
      <c r="I136" s="264"/>
      <c r="J136" s="313"/>
      <c r="L136" s="264"/>
      <c r="N136" s="264"/>
      <c r="P136" s="264"/>
      <c r="R136" s="264"/>
      <c r="S136" s="264"/>
      <c r="U136" s="264"/>
      <c r="V136" s="264"/>
    </row>
    <row r="137" spans="1:22" ht="12" customHeight="1" x14ac:dyDescent="0.2">
      <c r="A137" s="352">
        <v>300</v>
      </c>
      <c r="B137" s="311"/>
      <c r="C137" s="353" t="s">
        <v>34</v>
      </c>
      <c r="I137" s="264"/>
      <c r="J137" s="313"/>
      <c r="L137" s="264"/>
      <c r="N137" s="264"/>
      <c r="P137" s="264"/>
      <c r="R137" s="264"/>
      <c r="S137" s="264"/>
      <c r="U137" s="264"/>
      <c r="V137" s="264"/>
    </row>
    <row r="138" spans="1:22" x14ac:dyDescent="0.2">
      <c r="A138" s="314">
        <v>310</v>
      </c>
      <c r="B138" s="320"/>
      <c r="C138" s="296" t="s">
        <v>291</v>
      </c>
      <c r="D138" s="296"/>
      <c r="E138" s="258"/>
      <c r="F138" s="298">
        <v>35674</v>
      </c>
      <c r="G138" s="318">
        <v>1</v>
      </c>
      <c r="H138" s="258"/>
      <c r="I138" s="403" t="s">
        <v>392</v>
      </c>
      <c r="J138" s="268" t="s">
        <v>157</v>
      </c>
      <c r="L138" s="264"/>
      <c r="N138" s="264"/>
      <c r="P138" s="264"/>
      <c r="R138" s="264"/>
      <c r="S138" s="264"/>
      <c r="U138" s="264"/>
      <c r="V138" s="264"/>
    </row>
    <row r="139" spans="1:22" x14ac:dyDescent="0.2">
      <c r="A139" s="314">
        <v>320</v>
      </c>
      <c r="B139" s="311">
        <v>0</v>
      </c>
      <c r="C139" s="296" t="s">
        <v>292</v>
      </c>
      <c r="D139" s="296"/>
      <c r="E139" s="258"/>
      <c r="F139" s="298"/>
      <c r="G139" s="299"/>
      <c r="H139" s="258"/>
      <c r="I139" s="300"/>
      <c r="J139" s="268">
        <v>3200</v>
      </c>
      <c r="L139" s="264"/>
      <c r="N139" s="264"/>
      <c r="P139" s="264"/>
      <c r="R139" s="264"/>
      <c r="S139" s="264"/>
      <c r="U139" s="264"/>
      <c r="V139" s="264"/>
    </row>
    <row r="140" spans="1:22" x14ac:dyDescent="0.2">
      <c r="A140" s="314">
        <v>330</v>
      </c>
      <c r="B140" s="311"/>
      <c r="C140" s="315" t="s">
        <v>293</v>
      </c>
      <c r="D140" s="315"/>
      <c r="E140" s="258"/>
      <c r="F140" s="298"/>
      <c r="G140" s="299"/>
      <c r="H140" s="258"/>
      <c r="I140" s="354"/>
      <c r="J140" s="268">
        <v>3300</v>
      </c>
      <c r="L140" s="264"/>
      <c r="N140" s="264"/>
      <c r="P140" s="264"/>
      <c r="R140" s="264"/>
      <c r="S140" s="264"/>
      <c r="U140" s="264"/>
      <c r="V140" s="264"/>
    </row>
    <row r="141" spans="1:22" x14ac:dyDescent="0.2">
      <c r="A141" s="314">
        <v>340</v>
      </c>
      <c r="B141" s="311"/>
      <c r="C141" s="315" t="s">
        <v>158</v>
      </c>
      <c r="D141" s="315"/>
      <c r="E141" s="258"/>
      <c r="F141" s="298"/>
      <c r="G141" s="299"/>
      <c r="H141" s="258"/>
      <c r="I141" s="354"/>
      <c r="J141" s="268">
        <v>3300</v>
      </c>
      <c r="L141" s="264"/>
      <c r="N141" s="264"/>
      <c r="P141" s="264"/>
      <c r="R141" s="264"/>
      <c r="S141" s="264"/>
      <c r="U141" s="264"/>
      <c r="V141" s="264"/>
    </row>
    <row r="142" spans="1:22" x14ac:dyDescent="0.2">
      <c r="A142" s="314">
        <v>350</v>
      </c>
      <c r="B142" s="311"/>
      <c r="C142" s="315" t="s">
        <v>294</v>
      </c>
      <c r="D142" s="315"/>
      <c r="E142" s="258"/>
      <c r="F142" s="298">
        <v>28063</v>
      </c>
      <c r="G142" s="299"/>
      <c r="H142" s="258"/>
      <c r="I142" s="300" t="s">
        <v>397</v>
      </c>
      <c r="J142" s="268">
        <v>3400</v>
      </c>
      <c r="L142" s="264"/>
      <c r="N142" s="264"/>
      <c r="P142" s="264"/>
      <c r="R142" s="264"/>
      <c r="S142" s="264"/>
      <c r="U142" s="264"/>
      <c r="V142" s="264"/>
    </row>
    <row r="143" spans="1:22" x14ac:dyDescent="0.2">
      <c r="A143" s="314">
        <v>360</v>
      </c>
      <c r="B143" s="311"/>
      <c r="C143" s="315" t="s">
        <v>295</v>
      </c>
      <c r="D143" s="315"/>
      <c r="E143" s="258"/>
      <c r="F143" s="298"/>
      <c r="G143" s="299"/>
      <c r="H143" s="258"/>
      <c r="I143" s="300"/>
      <c r="J143" s="268">
        <v>3510</v>
      </c>
      <c r="L143" s="264"/>
      <c r="N143" s="264"/>
      <c r="P143" s="264"/>
      <c r="R143" s="264"/>
      <c r="S143" s="264"/>
      <c r="U143" s="264"/>
      <c r="V143" s="264"/>
    </row>
    <row r="144" spans="1:22" ht="25.5" x14ac:dyDescent="0.2">
      <c r="A144" s="314">
        <v>370</v>
      </c>
      <c r="B144" s="311"/>
      <c r="C144" s="297" t="s">
        <v>27</v>
      </c>
      <c r="D144" s="302" t="s">
        <v>393</v>
      </c>
      <c r="E144" s="258"/>
      <c r="F144" s="298">
        <f>12*200</f>
        <v>2400</v>
      </c>
      <c r="G144" s="299"/>
      <c r="H144" s="258"/>
      <c r="I144" s="300" t="s">
        <v>518</v>
      </c>
      <c r="J144" s="268" t="s">
        <v>159</v>
      </c>
      <c r="L144" s="264"/>
      <c r="N144" s="264"/>
      <c r="P144" s="264"/>
      <c r="R144" s="264"/>
      <c r="S144" s="264"/>
      <c r="U144" s="264"/>
      <c r="V144" s="264"/>
    </row>
    <row r="145" spans="1:22" ht="5.0999999999999996" customHeight="1" x14ac:dyDescent="0.2">
      <c r="A145" s="314"/>
      <c r="B145" s="311"/>
      <c r="C145" s="297"/>
      <c r="D145" s="303"/>
      <c r="E145" s="275"/>
      <c r="F145" s="304"/>
      <c r="G145" s="305"/>
      <c r="H145" s="258"/>
      <c r="I145" s="300"/>
      <c r="J145" s="268"/>
      <c r="L145" s="264"/>
      <c r="N145" s="264"/>
      <c r="P145" s="264"/>
      <c r="R145" s="264"/>
      <c r="S145" s="264"/>
      <c r="U145" s="264"/>
      <c r="V145" s="264"/>
    </row>
    <row r="146" spans="1:22" s="275" customFormat="1" x14ac:dyDescent="0.2">
      <c r="A146" s="352"/>
      <c r="B146" s="311"/>
      <c r="C146" s="353" t="s">
        <v>299</v>
      </c>
      <c r="D146" s="311"/>
      <c r="E146" s="258"/>
      <c r="F146" s="307">
        <f>SUM(F136:F145)</f>
        <v>66137</v>
      </c>
      <c r="G146" s="321">
        <f>G138</f>
        <v>1</v>
      </c>
      <c r="H146" s="258"/>
      <c r="I146" s="338" t="s">
        <v>300</v>
      </c>
      <c r="J146" s="282"/>
    </row>
    <row r="147" spans="1:22" s="275" customFormat="1" x14ac:dyDescent="0.2">
      <c r="A147" s="352"/>
      <c r="B147" s="311"/>
      <c r="C147" s="353"/>
      <c r="D147" s="311"/>
      <c r="E147" s="258"/>
      <c r="F147" s="304"/>
      <c r="G147" s="305"/>
      <c r="H147" s="258"/>
      <c r="I147" s="338"/>
      <c r="J147" s="282"/>
    </row>
    <row r="148" spans="1:22" s="275" customFormat="1" x14ac:dyDescent="0.2">
      <c r="A148" s="352">
        <v>400</v>
      </c>
      <c r="B148" s="311"/>
      <c r="C148" s="312" t="s">
        <v>35</v>
      </c>
      <c r="D148" s="312"/>
      <c r="E148" s="258"/>
      <c r="F148" s="304"/>
      <c r="G148" s="305"/>
      <c r="H148" s="258"/>
      <c r="I148" s="338"/>
      <c r="J148" s="282"/>
    </row>
    <row r="149" spans="1:22" ht="5.0999999999999996" customHeight="1" x14ac:dyDescent="0.2">
      <c r="A149" s="264"/>
      <c r="I149" s="264"/>
      <c r="J149" s="313" t="s">
        <v>160</v>
      </c>
      <c r="L149" s="264"/>
      <c r="N149" s="264"/>
      <c r="P149" s="264"/>
      <c r="R149" s="264"/>
      <c r="S149" s="264"/>
      <c r="U149" s="264"/>
      <c r="V149" s="264"/>
    </row>
    <row r="150" spans="1:22" x14ac:dyDescent="0.2">
      <c r="A150" s="314">
        <v>410</v>
      </c>
      <c r="B150" s="320"/>
      <c r="C150" s="296" t="s">
        <v>161</v>
      </c>
      <c r="D150" s="296"/>
      <c r="E150" s="258"/>
      <c r="F150" s="298">
        <f>0.5*38928</f>
        <v>19464</v>
      </c>
      <c r="G150" s="318">
        <v>0.5</v>
      </c>
      <c r="H150" s="258"/>
      <c r="I150" s="402" t="s">
        <v>491</v>
      </c>
      <c r="J150" s="268" t="s">
        <v>163</v>
      </c>
      <c r="L150" s="264"/>
      <c r="N150" s="264"/>
      <c r="P150" s="264"/>
      <c r="R150" s="264"/>
      <c r="S150" s="264"/>
      <c r="U150" s="264"/>
      <c r="V150" s="264"/>
    </row>
    <row r="151" spans="1:22" x14ac:dyDescent="0.2">
      <c r="A151" s="314">
        <v>415</v>
      </c>
      <c r="B151" s="311"/>
      <c r="C151" s="296" t="s">
        <v>164</v>
      </c>
      <c r="D151" s="296"/>
      <c r="E151" s="258"/>
      <c r="F151" s="298">
        <f>(0.5*5500)*12</f>
        <v>33000</v>
      </c>
      <c r="G151" s="299"/>
      <c r="H151" s="258"/>
      <c r="I151" s="292" t="s">
        <v>394</v>
      </c>
      <c r="J151" s="268" t="s">
        <v>166</v>
      </c>
      <c r="L151" s="264"/>
      <c r="N151" s="264"/>
      <c r="P151" s="264"/>
      <c r="R151" s="264"/>
      <c r="S151" s="264"/>
      <c r="U151" s="264"/>
      <c r="V151" s="264"/>
    </row>
    <row r="152" spans="1:22" x14ac:dyDescent="0.2">
      <c r="A152" s="314">
        <v>420</v>
      </c>
      <c r="B152" s="311"/>
      <c r="C152" s="315" t="s">
        <v>167</v>
      </c>
      <c r="D152" s="315"/>
      <c r="E152" s="258"/>
      <c r="F152" s="298">
        <v>5000</v>
      </c>
      <c r="G152" s="299"/>
      <c r="H152" s="258"/>
      <c r="I152" s="292" t="s">
        <v>441</v>
      </c>
      <c r="J152" s="268" t="s">
        <v>169</v>
      </c>
      <c r="L152" s="264"/>
      <c r="N152" s="264"/>
      <c r="P152" s="264"/>
      <c r="R152" s="264"/>
      <c r="S152" s="264"/>
      <c r="U152" s="264"/>
      <c r="V152" s="264"/>
    </row>
    <row r="153" spans="1:22" x14ac:dyDescent="0.2">
      <c r="A153" s="314">
        <v>425</v>
      </c>
      <c r="B153" s="311"/>
      <c r="C153" s="315" t="s">
        <v>170</v>
      </c>
      <c r="D153" s="315"/>
      <c r="E153" s="258"/>
      <c r="F153" s="298"/>
      <c r="G153" s="299"/>
      <c r="H153" s="258"/>
      <c r="I153" s="292"/>
      <c r="J153" s="268">
        <v>4230</v>
      </c>
      <c r="L153" s="264"/>
      <c r="N153" s="264"/>
      <c r="P153" s="264"/>
      <c r="R153" s="264"/>
      <c r="S153" s="264"/>
      <c r="U153" s="264"/>
      <c r="V153" s="264"/>
    </row>
    <row r="154" spans="1:22" x14ac:dyDescent="0.2">
      <c r="A154" s="314">
        <v>430</v>
      </c>
      <c r="B154" s="311"/>
      <c r="C154" s="315" t="s">
        <v>172</v>
      </c>
      <c r="D154" s="315"/>
      <c r="E154" s="258"/>
      <c r="F154" s="298">
        <v>2000</v>
      </c>
      <c r="G154" s="299"/>
      <c r="H154" s="258"/>
      <c r="I154" s="292"/>
      <c r="J154" s="268" t="s">
        <v>174</v>
      </c>
      <c r="L154" s="264"/>
      <c r="N154" s="264"/>
      <c r="P154" s="264"/>
      <c r="R154" s="264"/>
      <c r="S154" s="264"/>
      <c r="U154" s="264"/>
      <c r="V154" s="264"/>
    </row>
    <row r="155" spans="1:22" s="357" customFormat="1" x14ac:dyDescent="0.2">
      <c r="A155" s="314">
        <v>435</v>
      </c>
      <c r="B155" s="355"/>
      <c r="C155" s="315" t="s">
        <v>175</v>
      </c>
      <c r="D155" s="315"/>
      <c r="E155" s="275"/>
      <c r="F155" s="298"/>
      <c r="G155" s="299"/>
      <c r="H155" s="275"/>
      <c r="I155" s="292"/>
      <c r="J155" s="356" t="s">
        <v>155</v>
      </c>
    </row>
    <row r="156" spans="1:22" x14ac:dyDescent="0.2">
      <c r="A156" s="314">
        <v>440</v>
      </c>
      <c r="B156" s="311"/>
      <c r="C156" s="315" t="s">
        <v>177</v>
      </c>
      <c r="D156" s="315"/>
      <c r="E156" s="258"/>
      <c r="F156" s="298">
        <f>(3*5500)*12</f>
        <v>198000</v>
      </c>
      <c r="G156" s="299"/>
      <c r="H156" s="258"/>
      <c r="I156" s="292" t="s">
        <v>395</v>
      </c>
      <c r="J156" s="268">
        <v>5350</v>
      </c>
      <c r="L156" s="264"/>
      <c r="N156" s="264"/>
      <c r="P156" s="264"/>
      <c r="R156" s="264"/>
      <c r="S156" s="264"/>
      <c r="U156" s="264"/>
      <c r="V156" s="264"/>
    </row>
    <row r="157" spans="1:22" x14ac:dyDescent="0.2">
      <c r="A157" s="314">
        <v>445</v>
      </c>
      <c r="B157" s="311"/>
      <c r="C157" s="315" t="s">
        <v>179</v>
      </c>
      <c r="D157" s="315"/>
      <c r="E157" s="258"/>
      <c r="F157" s="298">
        <v>6000</v>
      </c>
      <c r="G157" s="299"/>
      <c r="H157" s="258"/>
      <c r="I157" s="292" t="s">
        <v>414</v>
      </c>
      <c r="J157" s="268">
        <v>5300</v>
      </c>
      <c r="L157" s="264"/>
      <c r="N157" s="264"/>
      <c r="P157" s="264"/>
      <c r="R157" s="264"/>
      <c r="S157" s="264"/>
      <c r="U157" s="264"/>
      <c r="V157" s="264"/>
    </row>
    <row r="158" spans="1:22" s="357" customFormat="1" x14ac:dyDescent="0.2">
      <c r="A158" s="314">
        <v>450</v>
      </c>
      <c r="B158" s="355"/>
      <c r="C158" s="315" t="s">
        <v>27</v>
      </c>
      <c r="D158" s="315" t="s">
        <v>181</v>
      </c>
      <c r="E158" s="275"/>
      <c r="F158" s="298">
        <v>5000</v>
      </c>
      <c r="G158" s="299"/>
      <c r="H158" s="275"/>
      <c r="I158" s="292" t="s">
        <v>415</v>
      </c>
      <c r="J158" s="356"/>
    </row>
    <row r="159" spans="1:22" s="357" customFormat="1" x14ac:dyDescent="0.2">
      <c r="A159" s="314">
        <v>455</v>
      </c>
      <c r="B159" s="355"/>
      <c r="C159" s="315" t="s">
        <v>27</v>
      </c>
      <c r="D159" s="303" t="s">
        <v>182</v>
      </c>
      <c r="E159" s="275"/>
      <c r="F159" s="298">
        <v>500</v>
      </c>
      <c r="G159" s="299"/>
      <c r="H159" s="275"/>
      <c r="I159" s="292"/>
      <c r="J159" s="356"/>
    </row>
    <row r="160" spans="1:22" s="357" customFormat="1" x14ac:dyDescent="0.2">
      <c r="A160" s="314">
        <v>460</v>
      </c>
      <c r="B160" s="355"/>
      <c r="C160" s="297" t="s">
        <v>27</v>
      </c>
      <c r="D160" s="302"/>
      <c r="E160" s="275"/>
      <c r="F160" s="298"/>
      <c r="G160" s="299"/>
      <c r="H160" s="275"/>
      <c r="I160" s="358"/>
      <c r="J160" s="356" t="s">
        <v>155</v>
      </c>
    </row>
    <row r="161" spans="1:22" s="357" customFormat="1" ht="5.0999999999999996" customHeight="1" x14ac:dyDescent="0.2">
      <c r="A161" s="314"/>
      <c r="B161" s="355"/>
      <c r="C161" s="297"/>
      <c r="D161" s="303"/>
      <c r="E161" s="275"/>
      <c r="F161" s="304"/>
      <c r="G161" s="305"/>
      <c r="H161" s="275"/>
      <c r="I161" s="359"/>
      <c r="J161" s="356"/>
    </row>
    <row r="162" spans="1:22" s="275" customFormat="1" x14ac:dyDescent="0.2">
      <c r="A162" s="352"/>
      <c r="B162" s="311"/>
      <c r="C162" s="353" t="s">
        <v>301</v>
      </c>
      <c r="D162" s="312"/>
      <c r="E162" s="258"/>
      <c r="F162" s="307">
        <f>SUM(F149:F161)</f>
        <v>268964</v>
      </c>
      <c r="G162" s="321">
        <f>G150</f>
        <v>0.5</v>
      </c>
      <c r="H162" s="258"/>
      <c r="I162" s="338" t="str">
        <f>C148&amp;" - Calculates automatically."</f>
        <v>Operation &amp; Maintenance of Plant - Calculates automatically.</v>
      </c>
      <c r="J162" s="282"/>
    </row>
    <row r="163" spans="1:22" s="275" customFormat="1" x14ac:dyDescent="0.2">
      <c r="A163" s="274"/>
      <c r="B163" s="360"/>
      <c r="F163" s="361"/>
      <c r="G163" s="362"/>
      <c r="I163" s="363"/>
      <c r="J163" s="282"/>
    </row>
    <row r="164" spans="1:22" s="275" customFormat="1" x14ac:dyDescent="0.2">
      <c r="A164" s="352">
        <v>500</v>
      </c>
      <c r="B164" s="311"/>
      <c r="C164" s="312" t="s">
        <v>36</v>
      </c>
      <c r="D164" s="312"/>
      <c r="F164" s="361"/>
      <c r="G164" s="364"/>
      <c r="I164" s="363"/>
      <c r="J164" s="282"/>
    </row>
    <row r="165" spans="1:22" ht="5.0999999999999996" customHeight="1" x14ac:dyDescent="0.2">
      <c r="A165" s="264"/>
      <c r="I165" s="264"/>
      <c r="J165" s="313" t="s">
        <v>183</v>
      </c>
      <c r="L165" s="264"/>
      <c r="N165" s="264"/>
      <c r="P165" s="264"/>
      <c r="R165" s="264"/>
      <c r="S165" s="264"/>
      <c r="U165" s="264"/>
      <c r="V165" s="264"/>
    </row>
    <row r="166" spans="1:22" x14ac:dyDescent="0.2">
      <c r="A166" s="314">
        <v>510</v>
      </c>
      <c r="B166" s="320"/>
      <c r="C166" s="315" t="s">
        <v>184</v>
      </c>
      <c r="D166" s="315"/>
      <c r="E166" s="258"/>
      <c r="F166" s="299"/>
      <c r="G166" s="299"/>
      <c r="H166" s="258"/>
      <c r="I166" s="300" t="s">
        <v>260</v>
      </c>
      <c r="J166" s="268">
        <v>5100</v>
      </c>
      <c r="L166" s="264"/>
      <c r="N166" s="264"/>
      <c r="P166" s="264"/>
      <c r="R166" s="264"/>
      <c r="S166" s="264"/>
      <c r="U166" s="264"/>
      <c r="V166" s="264"/>
    </row>
    <row r="167" spans="1:22" x14ac:dyDescent="0.2">
      <c r="A167" s="314">
        <v>520</v>
      </c>
      <c r="B167" s="320"/>
      <c r="C167" s="315" t="s">
        <v>185</v>
      </c>
      <c r="D167" s="315"/>
      <c r="E167" s="258"/>
      <c r="F167" s="299"/>
      <c r="G167" s="299"/>
      <c r="H167" s="258"/>
      <c r="I167" s="300" t="s">
        <v>260</v>
      </c>
      <c r="J167" s="268" t="s">
        <v>186</v>
      </c>
      <c r="L167" s="264"/>
      <c r="N167" s="264"/>
      <c r="P167" s="264"/>
      <c r="R167" s="264"/>
      <c r="S167" s="264"/>
      <c r="U167" s="264"/>
      <c r="V167" s="264"/>
    </row>
    <row r="168" spans="1:22" x14ac:dyDescent="0.2">
      <c r="A168" s="314">
        <v>530</v>
      </c>
      <c r="B168" s="311"/>
      <c r="C168" s="315" t="s">
        <v>187</v>
      </c>
      <c r="D168" s="315"/>
      <c r="E168" s="258"/>
      <c r="F168" s="298"/>
      <c r="G168" s="299"/>
      <c r="H168" s="258"/>
      <c r="I168" s="300"/>
      <c r="J168" s="268">
        <v>5260</v>
      </c>
      <c r="L168" s="264"/>
      <c r="N168" s="264"/>
      <c r="P168" s="264"/>
      <c r="R168" s="264"/>
      <c r="S168" s="264"/>
      <c r="U168" s="264"/>
      <c r="V168" s="264"/>
    </row>
    <row r="169" spans="1:22" x14ac:dyDescent="0.2">
      <c r="A169" s="314">
        <v>560</v>
      </c>
      <c r="B169" s="296"/>
      <c r="C169" s="365" t="s">
        <v>189</v>
      </c>
      <c r="D169" s="315"/>
      <c r="E169" s="258"/>
      <c r="F169" s="298"/>
      <c r="G169" s="299"/>
      <c r="H169" s="258"/>
      <c r="I169" s="359"/>
      <c r="J169" s="268" t="s">
        <v>191</v>
      </c>
      <c r="L169" s="264"/>
      <c r="N169" s="264"/>
      <c r="P169" s="264"/>
      <c r="R169" s="264"/>
      <c r="S169" s="264"/>
      <c r="U169" s="264"/>
      <c r="V169" s="264"/>
    </row>
    <row r="170" spans="1:22" ht="25.5" x14ac:dyDescent="0.2">
      <c r="A170" s="314">
        <v>570</v>
      </c>
      <c r="B170" s="296"/>
      <c r="C170" s="297" t="s">
        <v>27</v>
      </c>
      <c r="D170" s="302"/>
      <c r="E170" s="258"/>
      <c r="F170" s="298" t="s">
        <v>21</v>
      </c>
      <c r="G170" s="299"/>
      <c r="H170" s="258"/>
      <c r="I170" s="300" t="s">
        <v>192</v>
      </c>
      <c r="J170" s="268" t="s">
        <v>193</v>
      </c>
      <c r="L170" s="264"/>
      <c r="N170" s="264"/>
      <c r="P170" s="264"/>
      <c r="R170" s="264"/>
      <c r="S170" s="264"/>
      <c r="U170" s="264"/>
      <c r="V170" s="264"/>
    </row>
    <row r="171" spans="1:22" ht="5.0999999999999996" customHeight="1" x14ac:dyDescent="0.2">
      <c r="A171" s="314"/>
      <c r="B171" s="296"/>
      <c r="C171" s="297"/>
      <c r="D171" s="303"/>
      <c r="E171" s="275"/>
      <c r="F171" s="304"/>
      <c r="G171" s="305"/>
      <c r="H171" s="258"/>
      <c r="I171" s="300"/>
      <c r="J171" s="268"/>
      <c r="L171" s="264"/>
      <c r="N171" s="264"/>
      <c r="P171" s="264"/>
      <c r="R171" s="264"/>
      <c r="S171" s="264"/>
      <c r="U171" s="264"/>
      <c r="V171" s="264"/>
    </row>
    <row r="172" spans="1:22" x14ac:dyDescent="0.2">
      <c r="A172" s="352"/>
      <c r="B172" s="311"/>
      <c r="C172" s="353" t="s">
        <v>302</v>
      </c>
      <c r="D172" s="312"/>
      <c r="E172" s="258"/>
      <c r="F172" s="307">
        <f>SUM(F165:F171)</f>
        <v>0</v>
      </c>
      <c r="G172" s="299"/>
      <c r="H172" s="258"/>
      <c r="I172" s="338" t="str">
        <f>C164&amp;" - Calculates automatically."</f>
        <v>Benefits and Other Fixed Charges - Calculates automatically.</v>
      </c>
      <c r="J172" s="268"/>
      <c r="L172" s="264"/>
      <c r="N172" s="264"/>
      <c r="P172" s="264"/>
      <c r="R172" s="264"/>
      <c r="S172" s="264"/>
      <c r="U172" s="264"/>
      <c r="V172" s="264"/>
    </row>
    <row r="173" spans="1:22" s="275" customFormat="1" x14ac:dyDescent="0.2">
      <c r="A173" s="274"/>
      <c r="B173" s="360"/>
      <c r="F173" s="361"/>
      <c r="G173" s="362"/>
      <c r="I173" s="363"/>
      <c r="J173" s="282"/>
    </row>
    <row r="174" spans="1:22" s="275" customFormat="1" x14ac:dyDescent="0.2">
      <c r="A174" s="352">
        <v>600</v>
      </c>
      <c r="B174" s="296"/>
      <c r="C174" s="366" t="s">
        <v>37</v>
      </c>
      <c r="F174" s="361"/>
      <c r="G174" s="364"/>
      <c r="I174" s="363"/>
      <c r="J174" s="282"/>
    </row>
    <row r="175" spans="1:22" ht="5.0999999999999996" customHeight="1" x14ac:dyDescent="0.2">
      <c r="A175" s="264"/>
      <c r="I175" s="264"/>
      <c r="J175" s="313" t="s">
        <v>194</v>
      </c>
      <c r="L175" s="264"/>
      <c r="N175" s="264"/>
      <c r="P175" s="264"/>
      <c r="R175" s="264"/>
      <c r="S175" s="264"/>
      <c r="U175" s="264"/>
      <c r="V175" s="264"/>
    </row>
    <row r="176" spans="1:22" x14ac:dyDescent="0.2">
      <c r="A176" s="314">
        <v>610</v>
      </c>
      <c r="B176" s="296"/>
      <c r="C176" s="315" t="s">
        <v>195</v>
      </c>
      <c r="D176" s="315"/>
      <c r="E176" s="258"/>
      <c r="F176" s="298"/>
      <c r="G176" s="299"/>
      <c r="H176" s="258"/>
      <c r="I176" s="300"/>
      <c r="J176" s="268" t="s">
        <v>197</v>
      </c>
      <c r="L176" s="264"/>
      <c r="N176" s="264"/>
      <c r="P176" s="264"/>
      <c r="R176" s="264"/>
      <c r="S176" s="264"/>
      <c r="U176" s="264"/>
      <c r="V176" s="264"/>
    </row>
    <row r="177" spans="1:22" x14ac:dyDescent="0.2">
      <c r="A177" s="314">
        <v>620</v>
      </c>
      <c r="B177" s="296"/>
      <c r="C177" s="315" t="s">
        <v>198</v>
      </c>
      <c r="D177" s="315"/>
      <c r="E177" s="258"/>
      <c r="F177" s="298"/>
      <c r="G177" s="299"/>
      <c r="H177" s="258"/>
      <c r="I177" s="300"/>
      <c r="J177" s="268" t="s">
        <v>197</v>
      </c>
      <c r="L177" s="264"/>
      <c r="N177" s="264"/>
      <c r="P177" s="264"/>
      <c r="R177" s="264"/>
      <c r="S177" s="264"/>
      <c r="U177" s="264"/>
      <c r="V177" s="264"/>
    </row>
    <row r="178" spans="1:22" ht="5.0999999999999996" customHeight="1" x14ac:dyDescent="0.2">
      <c r="A178" s="314"/>
      <c r="B178" s="296"/>
      <c r="C178" s="315"/>
      <c r="D178" s="315"/>
      <c r="E178" s="275"/>
      <c r="F178" s="304"/>
      <c r="G178" s="305"/>
      <c r="H178" s="275"/>
      <c r="I178" s="324"/>
      <c r="J178" s="268"/>
      <c r="L178" s="264"/>
      <c r="N178" s="264"/>
      <c r="P178" s="264"/>
      <c r="R178" s="264"/>
      <c r="S178" s="264"/>
      <c r="U178" s="264"/>
      <c r="V178" s="264"/>
    </row>
    <row r="179" spans="1:22" s="275" customFormat="1" x14ac:dyDescent="0.2">
      <c r="A179" s="352"/>
      <c r="B179" s="296"/>
      <c r="C179" s="317" t="s">
        <v>303</v>
      </c>
      <c r="D179" s="366"/>
      <c r="E179" s="258"/>
      <c r="F179" s="307">
        <f>SUM(F175:F178)</f>
        <v>0</v>
      </c>
      <c r="G179" s="299"/>
      <c r="H179" s="258"/>
      <c r="I179" s="338" t="str">
        <f>C174&amp;" - Calculates automatically."</f>
        <v>Community Services - Calculates automatically.</v>
      </c>
      <c r="J179" s="282"/>
    </row>
    <row r="180" spans="1:22" s="275" customFormat="1" x14ac:dyDescent="0.2">
      <c r="A180" s="274"/>
      <c r="B180" s="360"/>
      <c r="F180" s="361"/>
      <c r="G180" s="362"/>
      <c r="I180" s="363"/>
      <c r="J180" s="282"/>
    </row>
    <row r="181" spans="1:22" s="275" customFormat="1" x14ac:dyDescent="0.2">
      <c r="A181" s="367">
        <v>700</v>
      </c>
      <c r="B181" s="360"/>
      <c r="C181" s="293" t="s">
        <v>40</v>
      </c>
      <c r="D181" s="293"/>
      <c r="E181" s="258"/>
      <c r="F181" s="368"/>
      <c r="G181" s="364"/>
      <c r="I181" s="363"/>
      <c r="J181" s="282"/>
    </row>
    <row r="182" spans="1:22" s="275" customFormat="1" ht="5.0999999999999996" customHeight="1" x14ac:dyDescent="0.2">
      <c r="A182" s="367"/>
      <c r="B182" s="360"/>
      <c r="C182" s="293"/>
      <c r="D182" s="293"/>
      <c r="E182" s="258"/>
      <c r="F182" s="368"/>
      <c r="G182" s="364"/>
      <c r="I182" s="363"/>
      <c r="J182" s="282"/>
    </row>
    <row r="183" spans="1:22" s="275" customFormat="1" x14ac:dyDescent="0.2">
      <c r="A183" s="292">
        <v>710</v>
      </c>
      <c r="B183" s="360"/>
      <c r="C183" s="297" t="s">
        <v>11</v>
      </c>
      <c r="D183" s="297"/>
      <c r="E183" s="258"/>
      <c r="F183" s="369"/>
      <c r="G183" s="299"/>
      <c r="I183" s="363"/>
      <c r="J183" s="282"/>
    </row>
    <row r="184" spans="1:22" s="275" customFormat="1" x14ac:dyDescent="0.2">
      <c r="A184" s="292">
        <v>720</v>
      </c>
      <c r="B184" s="360"/>
      <c r="C184" s="297" t="s">
        <v>19</v>
      </c>
      <c r="D184" s="297"/>
      <c r="E184" s="258"/>
      <c r="F184" s="369">
        <v>6000</v>
      </c>
      <c r="G184" s="299"/>
      <c r="I184" s="292" t="s">
        <v>436</v>
      </c>
      <c r="J184" s="282"/>
    </row>
    <row r="185" spans="1:22" s="275" customFormat="1" x14ac:dyDescent="0.2">
      <c r="A185" s="292">
        <v>730</v>
      </c>
      <c r="B185" s="360"/>
      <c r="C185" s="297" t="s">
        <v>43</v>
      </c>
      <c r="D185" s="297"/>
      <c r="E185" s="258"/>
      <c r="F185" s="369"/>
      <c r="G185" s="299"/>
      <c r="I185" s="292"/>
      <c r="J185" s="282"/>
    </row>
    <row r="186" spans="1:22" s="275" customFormat="1" x14ac:dyDescent="0.2">
      <c r="A186" s="292">
        <v>740</v>
      </c>
      <c r="B186" s="360"/>
      <c r="C186" s="297" t="s">
        <v>44</v>
      </c>
      <c r="D186" s="297"/>
      <c r="E186" s="258"/>
      <c r="F186" s="369">
        <v>10200</v>
      </c>
      <c r="G186" s="299"/>
      <c r="I186" s="292" t="s">
        <v>432</v>
      </c>
      <c r="J186" s="282"/>
    </row>
    <row r="187" spans="1:22" s="275" customFormat="1" x14ac:dyDescent="0.2">
      <c r="A187" s="292">
        <v>750</v>
      </c>
      <c r="B187" s="360"/>
      <c r="C187" s="297" t="s">
        <v>45</v>
      </c>
      <c r="D187" s="297"/>
      <c r="E187" s="258"/>
      <c r="F187" s="369"/>
      <c r="G187" s="299"/>
      <c r="I187" s="292"/>
      <c r="J187" s="282"/>
    </row>
    <row r="188" spans="1:22" s="275" customFormat="1" x14ac:dyDescent="0.2">
      <c r="A188" s="292">
        <v>760</v>
      </c>
      <c r="B188" s="360"/>
      <c r="C188" s="297" t="s">
        <v>47</v>
      </c>
      <c r="D188" s="297"/>
      <c r="E188" s="258"/>
      <c r="F188" s="369"/>
      <c r="G188" s="299"/>
      <c r="I188" s="292"/>
      <c r="J188" s="282"/>
    </row>
    <row r="189" spans="1:22" s="275" customFormat="1" x14ac:dyDescent="0.2">
      <c r="A189" s="292">
        <v>770</v>
      </c>
      <c r="B189" s="360"/>
      <c r="C189" s="297" t="s">
        <v>27</v>
      </c>
      <c r="D189" s="302" t="s">
        <v>470</v>
      </c>
      <c r="E189" s="258"/>
      <c r="F189" s="369">
        <v>5000</v>
      </c>
      <c r="G189" s="299"/>
      <c r="I189" s="292" t="s">
        <v>429</v>
      </c>
      <c r="J189" s="282"/>
    </row>
    <row r="190" spans="1:22" s="275" customFormat="1" x14ac:dyDescent="0.2">
      <c r="A190" s="292">
        <v>780</v>
      </c>
      <c r="B190" s="360"/>
      <c r="C190" s="297" t="s">
        <v>27</v>
      </c>
      <c r="D190" s="302"/>
      <c r="E190" s="258"/>
      <c r="F190" s="369"/>
      <c r="G190" s="299"/>
      <c r="I190" s="292"/>
      <c r="J190" s="282"/>
    </row>
    <row r="191" spans="1:22" s="275" customFormat="1" ht="5.0999999999999996" customHeight="1" x14ac:dyDescent="0.2">
      <c r="A191" s="292"/>
      <c r="B191" s="360"/>
      <c r="C191" s="297"/>
      <c r="D191" s="303"/>
      <c r="F191" s="370"/>
      <c r="G191" s="305"/>
      <c r="I191" s="292"/>
      <c r="J191" s="282"/>
    </row>
    <row r="192" spans="1:22" s="275" customFormat="1" x14ac:dyDescent="0.2">
      <c r="A192" s="292"/>
      <c r="B192" s="360"/>
      <c r="C192" s="366" t="s">
        <v>49</v>
      </c>
      <c r="D192" s="366"/>
      <c r="E192" s="258"/>
      <c r="F192" s="371">
        <f>SUM(F182:F191)</f>
        <v>21200</v>
      </c>
      <c r="G192" s="299"/>
      <c r="I192" s="292"/>
      <c r="J192" s="282"/>
    </row>
    <row r="193" spans="1:22" s="275" customFormat="1" x14ac:dyDescent="0.2">
      <c r="A193" s="274"/>
      <c r="B193" s="360"/>
      <c r="F193" s="361"/>
      <c r="G193" s="364"/>
      <c r="I193" s="363"/>
      <c r="J193" s="282"/>
    </row>
    <row r="194" spans="1:22" s="275" customFormat="1" x14ac:dyDescent="0.2">
      <c r="A194" s="352">
        <v>800</v>
      </c>
      <c r="B194" s="296"/>
      <c r="C194" s="366" t="s">
        <v>199</v>
      </c>
      <c r="D194" s="366"/>
      <c r="F194" s="361"/>
      <c r="G194" s="364"/>
      <c r="I194" s="363"/>
      <c r="J194" s="282"/>
    </row>
    <row r="195" spans="1:22" ht="5.0999999999999996" customHeight="1" x14ac:dyDescent="0.2">
      <c r="A195" s="264"/>
      <c r="I195" s="264"/>
      <c r="J195" s="313" t="s">
        <v>194</v>
      </c>
      <c r="L195" s="264"/>
      <c r="N195" s="264"/>
      <c r="P195" s="264"/>
      <c r="R195" s="264"/>
      <c r="S195" s="264"/>
      <c r="U195" s="264"/>
      <c r="V195" s="264"/>
    </row>
    <row r="196" spans="1:22" x14ac:dyDescent="0.2">
      <c r="A196" s="314">
        <v>820</v>
      </c>
      <c r="B196" s="296"/>
      <c r="C196" s="365" t="s">
        <v>51</v>
      </c>
      <c r="D196" s="315"/>
      <c r="E196" s="258"/>
      <c r="F196" s="298"/>
      <c r="G196" s="299"/>
      <c r="H196" s="258"/>
      <c r="I196" s="300" t="s">
        <v>200</v>
      </c>
      <c r="J196" s="268" t="s">
        <v>197</v>
      </c>
      <c r="L196" s="264"/>
      <c r="N196" s="264"/>
      <c r="P196" s="264"/>
      <c r="R196" s="264"/>
      <c r="S196" s="264"/>
      <c r="U196" s="264"/>
      <c r="V196" s="264"/>
    </row>
    <row r="197" spans="1:22" x14ac:dyDescent="0.2">
      <c r="A197" s="314">
        <v>830</v>
      </c>
      <c r="B197" s="296"/>
      <c r="C197" s="365" t="s">
        <v>27</v>
      </c>
      <c r="D197" s="302" t="s">
        <v>21</v>
      </c>
      <c r="E197" s="258"/>
      <c r="F197" s="298" t="s">
        <v>21</v>
      </c>
      <c r="G197" s="299"/>
      <c r="H197" s="258"/>
      <c r="I197" s="359" t="s">
        <v>28</v>
      </c>
      <c r="J197" s="268"/>
      <c r="L197" s="264"/>
      <c r="N197" s="264"/>
      <c r="P197" s="264"/>
      <c r="R197" s="264"/>
      <c r="S197" s="264"/>
      <c r="U197" s="264"/>
      <c r="V197" s="264"/>
    </row>
    <row r="198" spans="1:22" ht="5.0999999999999996" customHeight="1" x14ac:dyDescent="0.2">
      <c r="A198" s="314"/>
      <c r="B198" s="296"/>
      <c r="C198" s="365"/>
      <c r="D198" s="303"/>
      <c r="E198" s="275"/>
      <c r="F198" s="304"/>
      <c r="G198" s="305"/>
      <c r="H198" s="275"/>
      <c r="I198" s="359"/>
      <c r="J198" s="268"/>
      <c r="L198" s="264"/>
      <c r="N198" s="264"/>
      <c r="P198" s="264"/>
      <c r="R198" s="264"/>
      <c r="S198" s="264"/>
      <c r="U198" s="264"/>
      <c r="V198" s="264"/>
    </row>
    <row r="199" spans="1:22" x14ac:dyDescent="0.2">
      <c r="A199" s="352"/>
      <c r="B199" s="296"/>
      <c r="C199" s="317" t="s">
        <v>304</v>
      </c>
      <c r="D199" s="366"/>
      <c r="E199" s="258"/>
      <c r="F199" s="307">
        <f>SUM(F195:F198)</f>
        <v>0</v>
      </c>
      <c r="G199" s="299"/>
      <c r="H199" s="258"/>
      <c r="I199" s="338" t="str">
        <f>C194&amp;" - Calculates automatically."</f>
        <v>Non-Operating Expenses - Calculates automatically.</v>
      </c>
      <c r="J199" s="264"/>
      <c r="L199" s="264"/>
      <c r="N199" s="264"/>
      <c r="O199" s="264" t="s">
        <v>485</v>
      </c>
      <c r="P199" s="407">
        <f>F150+F138+F115+F100+F99+F94+F93+F85+F71+F56+F41+F36</f>
        <v>998424</v>
      </c>
      <c r="R199" s="264"/>
      <c r="S199" s="264"/>
      <c r="U199" s="264"/>
      <c r="V199" s="264"/>
    </row>
    <row r="200" spans="1:22" ht="5.0999999999999996" customHeight="1" x14ac:dyDescent="0.2">
      <c r="A200" s="372"/>
      <c r="B200" s="296"/>
      <c r="C200" s="296"/>
      <c r="D200" s="296"/>
      <c r="F200" s="373"/>
      <c r="G200" s="374"/>
      <c r="I200" s="300"/>
      <c r="J200" s="264"/>
      <c r="L200" s="264"/>
      <c r="N200" s="264"/>
      <c r="P200" s="264"/>
      <c r="R200" s="264"/>
      <c r="S200" s="264"/>
      <c r="U200" s="264"/>
      <c r="V200" s="264"/>
    </row>
    <row r="201" spans="1:22" x14ac:dyDescent="0.2">
      <c r="A201" s="352"/>
      <c r="B201" s="375"/>
      <c r="C201" s="353" t="s">
        <v>305</v>
      </c>
      <c r="D201" s="375"/>
      <c r="E201" s="258"/>
      <c r="F201" s="376">
        <f>+F26-F81-F135-F146-F162-F172-F179+F192-F199</f>
        <v>23572.399999999907</v>
      </c>
      <c r="G201" s="321">
        <f>SUM(G199,G179,G172,G162,G146,G135,G81)</f>
        <v>20</v>
      </c>
      <c r="H201" s="258"/>
      <c r="I201" s="338" t="str">
        <f>C201&amp;" - Calculates automatically."</f>
        <v>GRAND TOTAL - Calculates automatically.</v>
      </c>
      <c r="J201" s="268"/>
      <c r="L201" s="264"/>
      <c r="N201" s="264"/>
      <c r="P201" s="264"/>
      <c r="R201" s="264"/>
      <c r="S201" s="264"/>
      <c r="U201" s="264"/>
      <c r="V201" s="264"/>
    </row>
    <row r="202" spans="1:22" x14ac:dyDescent="0.2">
      <c r="C202" s="258"/>
      <c r="D202" s="258"/>
      <c r="E202" s="258"/>
      <c r="F202" s="378"/>
      <c r="G202" s="263"/>
      <c r="H202" s="378"/>
      <c r="I202" s="379"/>
      <c r="J202" s="263"/>
      <c r="K202" s="378"/>
      <c r="L202" s="263"/>
      <c r="M202" s="378"/>
      <c r="N202" s="263"/>
      <c r="O202" s="378"/>
      <c r="P202" s="263">
        <f>P199-1034178</f>
        <v>-35754</v>
      </c>
      <c r="Q202" s="258"/>
      <c r="U202" s="267"/>
    </row>
    <row r="203" spans="1:22" s="258" customFormat="1" x14ac:dyDescent="0.2">
      <c r="A203" s="265"/>
      <c r="C203" s="381"/>
      <c r="D203" s="381"/>
      <c r="G203" s="263"/>
      <c r="I203" s="382"/>
      <c r="J203" s="263"/>
      <c r="L203" s="263"/>
      <c r="N203" s="263"/>
      <c r="P203" s="263"/>
      <c r="R203" s="265"/>
      <c r="S203" s="266"/>
      <c r="U203" s="267"/>
      <c r="V203" s="268"/>
    </row>
    <row r="204" spans="1:22" s="258" customFormat="1" x14ac:dyDescent="0.2">
      <c r="A204" s="265"/>
      <c r="G204" s="263"/>
      <c r="I204" s="382"/>
      <c r="J204" s="263"/>
      <c r="L204" s="263"/>
      <c r="N204" s="263"/>
      <c r="P204" s="263"/>
      <c r="R204" s="265"/>
      <c r="S204" s="266"/>
      <c r="U204" s="267"/>
      <c r="V204" s="268"/>
    </row>
    <row r="205" spans="1:22" x14ac:dyDescent="0.2">
      <c r="G205" s="383"/>
    </row>
    <row r="206" spans="1:22" x14ac:dyDescent="0.2">
      <c r="G206" s="383"/>
    </row>
    <row r="207" spans="1:22" x14ac:dyDescent="0.2">
      <c r="G207" s="383"/>
    </row>
    <row r="208" spans="1:22" x14ac:dyDescent="0.2">
      <c r="G208" s="383"/>
    </row>
    <row r="209" spans="1:22" x14ac:dyDescent="0.2">
      <c r="G209" s="383"/>
    </row>
    <row r="210" spans="1:22" x14ac:dyDescent="0.2">
      <c r="G210" s="383"/>
    </row>
    <row r="211" spans="1:22" x14ac:dyDescent="0.2">
      <c r="G211" s="383"/>
    </row>
    <row r="212" spans="1:22" x14ac:dyDescent="0.2">
      <c r="G212" s="383"/>
    </row>
    <row r="213" spans="1:22" x14ac:dyDescent="0.2">
      <c r="G213" s="383"/>
    </row>
    <row r="214" spans="1:22" x14ac:dyDescent="0.2">
      <c r="A214" s="264"/>
      <c r="G214" s="383"/>
      <c r="N214" s="264"/>
      <c r="P214" s="264"/>
      <c r="R214" s="264"/>
      <c r="S214" s="264"/>
      <c r="U214" s="264"/>
      <c r="V214" s="264"/>
    </row>
    <row r="215" spans="1:22" x14ac:dyDescent="0.2">
      <c r="A215" s="264"/>
      <c r="G215" s="383"/>
      <c r="N215" s="264"/>
      <c r="P215" s="264"/>
      <c r="R215" s="264"/>
      <c r="S215" s="264"/>
      <c r="U215" s="264"/>
      <c r="V215" s="264"/>
    </row>
    <row r="216" spans="1:22" x14ac:dyDescent="0.2">
      <c r="A216" s="264"/>
      <c r="G216" s="383"/>
      <c r="N216" s="264"/>
      <c r="P216" s="264"/>
      <c r="R216" s="264"/>
      <c r="S216" s="264"/>
      <c r="U216" s="264"/>
      <c r="V216" s="264"/>
    </row>
    <row r="217" spans="1:22" x14ac:dyDescent="0.2">
      <c r="A217" s="264"/>
      <c r="G217" s="383"/>
      <c r="N217" s="264"/>
      <c r="P217" s="264"/>
      <c r="R217" s="264"/>
      <c r="S217" s="264"/>
      <c r="U217" s="264"/>
      <c r="V217" s="264"/>
    </row>
    <row r="218" spans="1:22" x14ac:dyDescent="0.2">
      <c r="A218" s="264"/>
      <c r="G218" s="383"/>
      <c r="N218" s="264"/>
      <c r="P218" s="264"/>
      <c r="R218" s="264"/>
      <c r="S218" s="264"/>
      <c r="U218" s="264"/>
      <c r="V218" s="264"/>
    </row>
    <row r="219" spans="1:22" x14ac:dyDescent="0.2">
      <c r="A219" s="264"/>
      <c r="G219" s="383"/>
      <c r="N219" s="264"/>
      <c r="P219" s="264"/>
      <c r="R219" s="264"/>
      <c r="S219" s="264"/>
      <c r="U219" s="264"/>
      <c r="V219" s="264"/>
    </row>
    <row r="220" spans="1:22" x14ac:dyDescent="0.2">
      <c r="A220" s="264"/>
      <c r="G220" s="383"/>
      <c r="N220" s="264"/>
      <c r="P220" s="264"/>
      <c r="R220" s="264"/>
      <c r="S220" s="264"/>
      <c r="U220" s="264"/>
      <c r="V220" s="264"/>
    </row>
    <row r="221" spans="1:22" x14ac:dyDescent="0.2">
      <c r="A221" s="264"/>
      <c r="G221" s="383"/>
      <c r="N221" s="264"/>
      <c r="P221" s="264"/>
      <c r="R221" s="264"/>
      <c r="S221" s="264"/>
      <c r="U221" s="264"/>
      <c r="V221" s="264"/>
    </row>
    <row r="222" spans="1:22" x14ac:dyDescent="0.2">
      <c r="A222" s="264"/>
      <c r="G222" s="383"/>
      <c r="N222" s="264"/>
      <c r="P222" s="264"/>
      <c r="R222" s="264"/>
      <c r="S222" s="264"/>
      <c r="U222" s="264"/>
      <c r="V222" s="264"/>
    </row>
    <row r="223" spans="1:22" x14ac:dyDescent="0.2">
      <c r="A223" s="264"/>
      <c r="G223" s="383"/>
      <c r="N223" s="264"/>
      <c r="P223" s="264"/>
      <c r="R223" s="264"/>
      <c r="S223" s="264"/>
      <c r="U223" s="264"/>
      <c r="V223" s="264"/>
    </row>
    <row r="224" spans="1:22" x14ac:dyDescent="0.2">
      <c r="A224" s="264"/>
      <c r="G224" s="383"/>
      <c r="N224" s="264"/>
      <c r="P224" s="264"/>
      <c r="R224" s="264"/>
      <c r="S224" s="264"/>
      <c r="U224" s="264"/>
      <c r="V224" s="264"/>
    </row>
    <row r="225" spans="1:22" x14ac:dyDescent="0.2">
      <c r="A225" s="264"/>
      <c r="G225" s="383"/>
      <c r="N225" s="264"/>
      <c r="P225" s="264"/>
      <c r="R225" s="264"/>
      <c r="S225" s="264"/>
      <c r="U225" s="264"/>
      <c r="V225" s="264"/>
    </row>
    <row r="226" spans="1:22" x14ac:dyDescent="0.2">
      <c r="A226" s="264"/>
      <c r="G226" s="383"/>
      <c r="N226" s="264"/>
      <c r="P226" s="264"/>
      <c r="R226" s="264"/>
      <c r="S226" s="264"/>
      <c r="U226" s="264"/>
      <c r="V226" s="264"/>
    </row>
    <row r="227" spans="1:22" x14ac:dyDescent="0.2">
      <c r="A227" s="264"/>
      <c r="G227" s="383"/>
      <c r="N227" s="264"/>
      <c r="P227" s="264"/>
      <c r="R227" s="264"/>
      <c r="S227" s="264"/>
      <c r="U227" s="264"/>
      <c r="V227" s="264"/>
    </row>
    <row r="228" spans="1:22" x14ac:dyDescent="0.2">
      <c r="A228" s="264"/>
      <c r="G228" s="383"/>
      <c r="N228" s="264"/>
      <c r="P228" s="264"/>
      <c r="R228" s="264"/>
      <c r="S228" s="264"/>
      <c r="U228" s="264"/>
      <c r="V228" s="264"/>
    </row>
    <row r="229" spans="1:22" x14ac:dyDescent="0.2">
      <c r="A229" s="264"/>
      <c r="G229" s="383"/>
      <c r="N229" s="264"/>
      <c r="P229" s="264"/>
      <c r="R229" s="264"/>
      <c r="S229" s="264"/>
      <c r="U229" s="264"/>
      <c r="V229" s="264"/>
    </row>
    <row r="230" spans="1:22" x14ac:dyDescent="0.2">
      <c r="A230" s="264"/>
      <c r="G230" s="383"/>
      <c r="N230" s="264"/>
      <c r="P230" s="264"/>
      <c r="R230" s="264"/>
      <c r="S230" s="264"/>
      <c r="U230" s="264"/>
      <c r="V230" s="264"/>
    </row>
    <row r="231" spans="1:22" x14ac:dyDescent="0.2">
      <c r="A231" s="264"/>
      <c r="G231" s="383"/>
      <c r="N231" s="264"/>
      <c r="P231" s="264"/>
      <c r="R231" s="264"/>
      <c r="S231" s="264"/>
      <c r="U231" s="264"/>
      <c r="V231" s="264"/>
    </row>
    <row r="232" spans="1:22" x14ac:dyDescent="0.2">
      <c r="A232" s="264"/>
      <c r="G232" s="383"/>
      <c r="N232" s="264"/>
      <c r="P232" s="264"/>
      <c r="R232" s="264"/>
      <c r="S232" s="264"/>
      <c r="U232" s="264"/>
      <c r="V232" s="264"/>
    </row>
    <row r="233" spans="1:22" x14ac:dyDescent="0.2">
      <c r="A233" s="264"/>
      <c r="G233" s="383"/>
      <c r="N233" s="264"/>
      <c r="P233" s="264"/>
      <c r="R233" s="264"/>
      <c r="S233" s="264"/>
      <c r="U233" s="264"/>
      <c r="V233" s="264"/>
    </row>
    <row r="234" spans="1:22" x14ac:dyDescent="0.2">
      <c r="A234" s="264"/>
      <c r="G234" s="383"/>
      <c r="N234" s="264"/>
      <c r="P234" s="264"/>
      <c r="R234" s="264"/>
      <c r="S234" s="264"/>
      <c r="U234" s="264"/>
      <c r="V234" s="264"/>
    </row>
    <row r="235" spans="1:22" x14ac:dyDescent="0.2">
      <c r="A235" s="264"/>
      <c r="G235" s="383"/>
      <c r="N235" s="264"/>
      <c r="P235" s="264"/>
      <c r="R235" s="264"/>
      <c r="S235" s="264"/>
      <c r="U235" s="264"/>
      <c r="V235" s="264"/>
    </row>
    <row r="236" spans="1:22" x14ac:dyDescent="0.2">
      <c r="A236" s="264"/>
      <c r="G236" s="383"/>
      <c r="N236" s="264"/>
      <c r="P236" s="264"/>
      <c r="R236" s="264"/>
      <c r="S236" s="264"/>
      <c r="U236" s="264"/>
      <c r="V236" s="264"/>
    </row>
    <row r="237" spans="1:22" x14ac:dyDescent="0.2">
      <c r="A237" s="264"/>
      <c r="G237" s="383"/>
      <c r="N237" s="264"/>
      <c r="P237" s="264"/>
      <c r="R237" s="264"/>
      <c r="S237" s="264"/>
      <c r="U237" s="264"/>
      <c r="V237" s="264"/>
    </row>
    <row r="238" spans="1:22" x14ac:dyDescent="0.2">
      <c r="A238" s="264"/>
      <c r="G238" s="383"/>
      <c r="N238" s="264"/>
      <c r="P238" s="264"/>
      <c r="R238" s="264"/>
      <c r="S238" s="264"/>
      <c r="U238" s="264"/>
      <c r="V238" s="264"/>
    </row>
    <row r="239" spans="1:22" x14ac:dyDescent="0.2">
      <c r="A239" s="264"/>
      <c r="G239" s="383"/>
      <c r="N239" s="264"/>
      <c r="P239" s="264"/>
      <c r="R239" s="264"/>
      <c r="S239" s="264"/>
      <c r="U239" s="264"/>
      <c r="V239" s="264"/>
    </row>
    <row r="240" spans="1:22" x14ac:dyDescent="0.2">
      <c r="A240" s="264"/>
      <c r="G240" s="383"/>
      <c r="N240" s="264"/>
      <c r="P240" s="264"/>
      <c r="R240" s="264"/>
      <c r="S240" s="264"/>
      <c r="U240" s="264"/>
      <c r="V240" s="264"/>
    </row>
    <row r="241" spans="1:22" x14ac:dyDescent="0.2">
      <c r="A241" s="264"/>
      <c r="G241" s="383"/>
      <c r="N241" s="264"/>
      <c r="P241" s="264"/>
      <c r="R241" s="264"/>
      <c r="S241" s="264"/>
      <c r="U241" s="264"/>
      <c r="V241" s="264"/>
    </row>
    <row r="242" spans="1:22" x14ac:dyDescent="0.2">
      <c r="A242" s="264"/>
      <c r="G242" s="383"/>
      <c r="N242" s="264"/>
      <c r="P242" s="264"/>
      <c r="R242" s="264"/>
      <c r="S242" s="264"/>
      <c r="U242" s="264"/>
      <c r="V242" s="264"/>
    </row>
    <row r="243" spans="1:22" x14ac:dyDescent="0.2">
      <c r="A243" s="264"/>
      <c r="G243" s="383"/>
      <c r="N243" s="264"/>
      <c r="P243" s="264"/>
      <c r="R243" s="264"/>
      <c r="S243" s="264"/>
      <c r="U243" s="264"/>
      <c r="V243" s="264"/>
    </row>
    <row r="244" spans="1:22" x14ac:dyDescent="0.2">
      <c r="A244" s="264"/>
      <c r="G244" s="383"/>
      <c r="N244" s="264"/>
      <c r="P244" s="264"/>
      <c r="R244" s="264"/>
      <c r="S244" s="264"/>
      <c r="U244" s="264"/>
      <c r="V244" s="264"/>
    </row>
    <row r="245" spans="1:22" x14ac:dyDescent="0.2">
      <c r="A245" s="264"/>
      <c r="G245" s="383"/>
      <c r="N245" s="264"/>
      <c r="P245" s="264"/>
      <c r="R245" s="264"/>
      <c r="S245" s="264"/>
      <c r="U245" s="264"/>
      <c r="V245" s="264"/>
    </row>
    <row r="246" spans="1:22" x14ac:dyDescent="0.2">
      <c r="A246" s="264"/>
      <c r="G246" s="383"/>
      <c r="N246" s="264"/>
      <c r="P246" s="264"/>
      <c r="R246" s="264"/>
      <c r="S246" s="264"/>
      <c r="U246" s="264"/>
      <c r="V246" s="264"/>
    </row>
    <row r="247" spans="1:22" x14ac:dyDescent="0.2">
      <c r="A247" s="264"/>
      <c r="G247" s="383"/>
      <c r="N247" s="264"/>
      <c r="P247" s="264"/>
      <c r="R247" s="264"/>
      <c r="S247" s="264"/>
      <c r="U247" s="264"/>
      <c r="V247" s="264"/>
    </row>
    <row r="248" spans="1:22" x14ac:dyDescent="0.2">
      <c r="A248" s="264"/>
      <c r="G248" s="383"/>
      <c r="N248" s="264"/>
      <c r="P248" s="264"/>
      <c r="R248" s="264"/>
      <c r="S248" s="264"/>
      <c r="U248" s="264"/>
      <c r="V248" s="264"/>
    </row>
    <row r="249" spans="1:22" x14ac:dyDescent="0.2">
      <c r="A249" s="264"/>
      <c r="G249" s="383"/>
      <c r="N249" s="264"/>
      <c r="P249" s="264"/>
      <c r="R249" s="264"/>
      <c r="S249" s="264"/>
      <c r="U249" s="264"/>
      <c r="V249" s="264"/>
    </row>
    <row r="250" spans="1:22" x14ac:dyDescent="0.2">
      <c r="A250" s="264"/>
      <c r="G250" s="383"/>
      <c r="N250" s="264"/>
      <c r="P250" s="264"/>
      <c r="R250" s="264"/>
      <c r="S250" s="264"/>
      <c r="U250" s="264"/>
      <c r="V250" s="264"/>
    </row>
    <row r="251" spans="1:22" x14ac:dyDescent="0.2">
      <c r="A251" s="264"/>
      <c r="G251" s="383"/>
      <c r="N251" s="264"/>
      <c r="P251" s="264"/>
      <c r="R251" s="264"/>
      <c r="S251" s="264"/>
      <c r="U251" s="264"/>
      <c r="V251" s="264"/>
    </row>
    <row r="252" spans="1:22" x14ac:dyDescent="0.2">
      <c r="A252" s="264"/>
      <c r="G252" s="383"/>
      <c r="N252" s="264"/>
      <c r="P252" s="264"/>
      <c r="R252" s="264"/>
      <c r="S252" s="264"/>
      <c r="U252" s="264"/>
      <c r="V252" s="264"/>
    </row>
    <row r="253" spans="1:22" x14ac:dyDescent="0.2">
      <c r="A253" s="264"/>
      <c r="G253" s="383"/>
      <c r="N253" s="264"/>
      <c r="P253" s="264"/>
      <c r="R253" s="264"/>
      <c r="S253" s="264"/>
      <c r="U253" s="264"/>
      <c r="V253" s="264"/>
    </row>
    <row r="254" spans="1:22" x14ac:dyDescent="0.2">
      <c r="A254" s="264"/>
      <c r="G254" s="383"/>
      <c r="N254" s="264"/>
      <c r="P254" s="264"/>
      <c r="R254" s="264"/>
      <c r="S254" s="264"/>
      <c r="U254" s="264"/>
      <c r="V254" s="264"/>
    </row>
    <row r="255" spans="1:22" x14ac:dyDescent="0.2">
      <c r="A255" s="264"/>
      <c r="G255" s="383"/>
      <c r="N255" s="264"/>
      <c r="P255" s="264"/>
      <c r="R255" s="264"/>
      <c r="S255" s="264"/>
      <c r="U255" s="264"/>
      <c r="V255" s="264"/>
    </row>
    <row r="256" spans="1:22" x14ac:dyDescent="0.2">
      <c r="A256" s="264"/>
      <c r="G256" s="383"/>
      <c r="N256" s="264"/>
      <c r="P256" s="264"/>
      <c r="R256" s="264"/>
      <c r="S256" s="264"/>
      <c r="U256" s="264"/>
      <c r="V256" s="264"/>
    </row>
    <row r="257" spans="1:22" x14ac:dyDescent="0.2">
      <c r="A257" s="264"/>
      <c r="G257" s="383"/>
      <c r="N257" s="264"/>
      <c r="P257" s="264"/>
      <c r="R257" s="264"/>
      <c r="S257" s="264"/>
      <c r="U257" s="264"/>
      <c r="V257" s="264"/>
    </row>
    <row r="258" spans="1:22" x14ac:dyDescent="0.2">
      <c r="A258" s="264"/>
      <c r="G258" s="383"/>
      <c r="N258" s="264"/>
      <c r="P258" s="264"/>
      <c r="R258" s="264"/>
      <c r="S258" s="264"/>
      <c r="U258" s="264"/>
      <c r="V258" s="264"/>
    </row>
    <row r="259" spans="1:22" x14ac:dyDescent="0.2">
      <c r="A259" s="264"/>
      <c r="G259" s="383"/>
      <c r="N259" s="264"/>
      <c r="P259" s="264"/>
      <c r="R259" s="264"/>
      <c r="S259" s="264"/>
      <c r="U259" s="264"/>
      <c r="V259" s="264"/>
    </row>
    <row r="260" spans="1:22" x14ac:dyDescent="0.2">
      <c r="A260" s="264"/>
      <c r="G260" s="383"/>
      <c r="N260" s="264"/>
      <c r="P260" s="264"/>
      <c r="R260" s="264"/>
      <c r="S260" s="264"/>
      <c r="U260" s="264"/>
      <c r="V260" s="264"/>
    </row>
    <row r="261" spans="1:22" x14ac:dyDescent="0.2">
      <c r="A261" s="264"/>
      <c r="G261" s="383"/>
      <c r="N261" s="264"/>
      <c r="P261" s="264"/>
      <c r="R261" s="264"/>
      <c r="S261" s="264"/>
      <c r="U261" s="264"/>
      <c r="V261" s="264"/>
    </row>
    <row r="262" spans="1:22" x14ac:dyDescent="0.2">
      <c r="A262" s="264"/>
      <c r="G262" s="383"/>
      <c r="N262" s="264"/>
      <c r="P262" s="264"/>
      <c r="R262" s="264"/>
      <c r="S262" s="264"/>
      <c r="U262" s="264"/>
      <c r="V262" s="264"/>
    </row>
    <row r="263" spans="1:22" x14ac:dyDescent="0.2">
      <c r="A263" s="264"/>
      <c r="G263" s="383"/>
      <c r="N263" s="264"/>
      <c r="P263" s="264"/>
      <c r="R263" s="264"/>
      <c r="S263" s="264"/>
      <c r="U263" s="264"/>
      <c r="V263" s="264"/>
    </row>
    <row r="264" spans="1:22" x14ac:dyDescent="0.2">
      <c r="A264" s="264"/>
      <c r="G264" s="383"/>
      <c r="N264" s="264"/>
      <c r="P264" s="264"/>
      <c r="R264" s="264"/>
      <c r="S264" s="264"/>
      <c r="U264" s="264"/>
      <c r="V264" s="264"/>
    </row>
    <row r="265" spans="1:22" x14ac:dyDescent="0.2">
      <c r="A265" s="264"/>
      <c r="G265" s="383"/>
      <c r="N265" s="264"/>
      <c r="P265" s="264"/>
      <c r="R265" s="264"/>
      <c r="S265" s="264"/>
      <c r="U265" s="264"/>
      <c r="V265" s="264"/>
    </row>
    <row r="266" spans="1:22" x14ac:dyDescent="0.2">
      <c r="A266" s="264"/>
      <c r="G266" s="383"/>
      <c r="N266" s="264"/>
      <c r="P266" s="264"/>
      <c r="R266" s="264"/>
      <c r="S266" s="264"/>
      <c r="U266" s="264"/>
      <c r="V266" s="264"/>
    </row>
    <row r="267" spans="1:22" x14ac:dyDescent="0.2">
      <c r="A267" s="264"/>
      <c r="G267" s="383"/>
      <c r="N267" s="264"/>
      <c r="P267" s="264"/>
      <c r="R267" s="264"/>
      <c r="S267" s="264"/>
      <c r="U267" s="264"/>
      <c r="V267" s="264"/>
    </row>
    <row r="268" spans="1:22" x14ac:dyDescent="0.2">
      <c r="A268" s="264"/>
      <c r="G268" s="383"/>
      <c r="N268" s="264"/>
      <c r="P268" s="264"/>
      <c r="R268" s="264"/>
      <c r="S268" s="264"/>
      <c r="U268" s="264"/>
      <c r="V268" s="264"/>
    </row>
    <row r="269" spans="1:22" x14ac:dyDescent="0.2">
      <c r="A269" s="264"/>
      <c r="G269" s="383"/>
      <c r="N269" s="264"/>
      <c r="P269" s="264"/>
      <c r="R269" s="264"/>
      <c r="S269" s="264"/>
      <c r="U269" s="264"/>
      <c r="V269" s="264"/>
    </row>
    <row r="270" spans="1:22" x14ac:dyDescent="0.2">
      <c r="A270" s="264"/>
      <c r="G270" s="383"/>
      <c r="N270" s="264"/>
      <c r="P270" s="264"/>
      <c r="R270" s="264"/>
      <c r="S270" s="264"/>
      <c r="U270" s="264"/>
      <c r="V270" s="264"/>
    </row>
    <row r="271" spans="1:22" x14ac:dyDescent="0.2">
      <c r="A271" s="264"/>
      <c r="G271" s="383"/>
      <c r="N271" s="264"/>
      <c r="P271" s="264"/>
      <c r="R271" s="264"/>
      <c r="S271" s="264"/>
      <c r="U271" s="264"/>
      <c r="V271" s="264"/>
    </row>
    <row r="272" spans="1:22" x14ac:dyDescent="0.2">
      <c r="A272" s="264"/>
      <c r="G272" s="383"/>
      <c r="N272" s="264"/>
      <c r="P272" s="264"/>
      <c r="R272" s="264"/>
      <c r="S272" s="264"/>
      <c r="U272" s="264"/>
      <c r="V272" s="264"/>
    </row>
    <row r="273" spans="1:22" x14ac:dyDescent="0.2">
      <c r="A273" s="264"/>
      <c r="G273" s="383"/>
      <c r="N273" s="264"/>
      <c r="P273" s="264"/>
      <c r="R273" s="264"/>
      <c r="S273" s="264"/>
      <c r="U273" s="264"/>
      <c r="V273" s="264"/>
    </row>
    <row r="274" spans="1:22" x14ac:dyDescent="0.2">
      <c r="A274" s="264"/>
      <c r="G274" s="383"/>
      <c r="N274" s="264"/>
      <c r="P274" s="264"/>
      <c r="R274" s="264"/>
      <c r="S274" s="264"/>
      <c r="U274" s="264"/>
      <c r="V274" s="264"/>
    </row>
    <row r="275" spans="1:22" x14ac:dyDescent="0.2">
      <c r="A275" s="264"/>
      <c r="G275" s="383"/>
      <c r="N275" s="264"/>
      <c r="P275" s="264"/>
      <c r="R275" s="264"/>
      <c r="S275" s="264"/>
      <c r="U275" s="264"/>
      <c r="V275" s="264"/>
    </row>
    <row r="276" spans="1:22" x14ac:dyDescent="0.2">
      <c r="A276" s="264"/>
      <c r="G276" s="383"/>
      <c r="N276" s="264"/>
      <c r="P276" s="264"/>
      <c r="R276" s="264"/>
      <c r="S276" s="264"/>
      <c r="U276" s="264"/>
      <c r="V276" s="264"/>
    </row>
    <row r="277" spans="1:22" x14ac:dyDescent="0.2">
      <c r="A277" s="264"/>
      <c r="G277" s="383"/>
      <c r="N277" s="264"/>
      <c r="P277" s="264"/>
      <c r="R277" s="264"/>
      <c r="S277" s="264"/>
      <c r="U277" s="264"/>
      <c r="V277" s="264"/>
    </row>
    <row r="278" spans="1:22" x14ac:dyDescent="0.2">
      <c r="A278" s="264"/>
      <c r="G278" s="383"/>
      <c r="N278" s="264"/>
      <c r="P278" s="264"/>
      <c r="R278" s="264"/>
      <c r="S278" s="264"/>
      <c r="U278" s="264"/>
      <c r="V278" s="264"/>
    </row>
    <row r="279" spans="1:22" x14ac:dyDescent="0.2">
      <c r="A279" s="264"/>
      <c r="G279" s="383"/>
      <c r="N279" s="264"/>
      <c r="P279" s="264"/>
      <c r="R279" s="264"/>
      <c r="S279" s="264"/>
      <c r="U279" s="264"/>
      <c r="V279" s="264"/>
    </row>
    <row r="280" spans="1:22" x14ac:dyDescent="0.2">
      <c r="A280" s="264"/>
      <c r="G280" s="383"/>
      <c r="N280" s="264"/>
      <c r="P280" s="264"/>
      <c r="R280" s="264"/>
      <c r="S280" s="264"/>
      <c r="U280" s="264"/>
      <c r="V280" s="264"/>
    </row>
    <row r="281" spans="1:22" x14ac:dyDescent="0.2">
      <c r="A281" s="264"/>
      <c r="G281" s="383"/>
      <c r="N281" s="264"/>
      <c r="P281" s="264"/>
      <c r="R281" s="264"/>
      <c r="S281" s="264"/>
      <c r="U281" s="264"/>
      <c r="V281" s="264"/>
    </row>
    <row r="282" spans="1:22" x14ac:dyDescent="0.2">
      <c r="A282" s="264"/>
      <c r="G282" s="383"/>
      <c r="N282" s="264"/>
      <c r="P282" s="264"/>
      <c r="R282" s="264"/>
      <c r="S282" s="264"/>
      <c r="U282" s="264"/>
      <c r="V282" s="264"/>
    </row>
    <row r="283" spans="1:22" x14ac:dyDescent="0.2">
      <c r="A283" s="264"/>
      <c r="G283" s="383"/>
      <c r="N283" s="264"/>
      <c r="P283" s="264"/>
      <c r="R283" s="264"/>
      <c r="S283" s="264"/>
      <c r="U283" s="264"/>
      <c r="V283" s="264"/>
    </row>
    <row r="284" spans="1:22" x14ac:dyDescent="0.2">
      <c r="A284" s="264"/>
      <c r="G284" s="383"/>
      <c r="N284" s="264"/>
      <c r="P284" s="264"/>
      <c r="R284" s="264"/>
      <c r="S284" s="264"/>
      <c r="U284" s="264"/>
      <c r="V284" s="264"/>
    </row>
    <row r="285" spans="1:22" x14ac:dyDescent="0.2">
      <c r="A285" s="264"/>
      <c r="G285" s="383"/>
      <c r="N285" s="264"/>
      <c r="P285" s="264"/>
      <c r="R285" s="264"/>
      <c r="S285" s="264"/>
      <c r="U285" s="264"/>
      <c r="V285" s="264"/>
    </row>
    <row r="286" spans="1:22" x14ac:dyDescent="0.2">
      <c r="A286" s="264"/>
      <c r="G286" s="383"/>
      <c r="N286" s="264"/>
      <c r="P286" s="264"/>
      <c r="R286" s="264"/>
      <c r="S286" s="264"/>
      <c r="U286" s="264"/>
      <c r="V286" s="264"/>
    </row>
    <row r="287" spans="1:22" x14ac:dyDescent="0.2">
      <c r="A287" s="264"/>
      <c r="G287" s="383"/>
      <c r="N287" s="264"/>
      <c r="P287" s="264"/>
      <c r="R287" s="264"/>
      <c r="S287" s="264"/>
      <c r="U287" s="264"/>
      <c r="V287" s="264"/>
    </row>
    <row r="288" spans="1:22" x14ac:dyDescent="0.2">
      <c r="A288" s="264"/>
      <c r="G288" s="383"/>
      <c r="N288" s="264"/>
      <c r="P288" s="264"/>
      <c r="R288" s="264"/>
      <c r="S288" s="264"/>
      <c r="U288" s="264"/>
      <c r="V288" s="264"/>
    </row>
    <row r="289" spans="1:22" x14ac:dyDescent="0.2">
      <c r="A289" s="264"/>
      <c r="G289" s="383"/>
      <c r="N289" s="264"/>
      <c r="P289" s="264"/>
      <c r="R289" s="264"/>
      <c r="S289" s="264"/>
      <c r="U289" s="264"/>
      <c r="V289" s="264"/>
    </row>
    <row r="290" spans="1:22" x14ac:dyDescent="0.2">
      <c r="A290" s="264"/>
      <c r="G290" s="383"/>
      <c r="N290" s="264"/>
      <c r="P290" s="264"/>
      <c r="R290" s="264"/>
      <c r="S290" s="264"/>
      <c r="U290" s="264"/>
      <c r="V290" s="264"/>
    </row>
    <row r="291" spans="1:22" x14ac:dyDescent="0.2">
      <c r="A291" s="264"/>
      <c r="G291" s="383"/>
      <c r="N291" s="264"/>
      <c r="P291" s="264"/>
      <c r="R291" s="264"/>
      <c r="S291" s="264"/>
      <c r="U291" s="264"/>
      <c r="V291" s="264"/>
    </row>
    <row r="292" spans="1:22" x14ac:dyDescent="0.2">
      <c r="A292" s="264"/>
      <c r="G292" s="383"/>
      <c r="N292" s="264"/>
      <c r="P292" s="264"/>
      <c r="R292" s="264"/>
      <c r="S292" s="264"/>
      <c r="U292" s="264"/>
      <c r="V292" s="264"/>
    </row>
    <row r="293" spans="1:22" x14ac:dyDescent="0.2">
      <c r="A293" s="264"/>
      <c r="G293" s="383"/>
      <c r="N293" s="264"/>
      <c r="P293" s="264"/>
      <c r="R293" s="264"/>
      <c r="S293" s="264"/>
      <c r="U293" s="264"/>
      <c r="V293" s="264"/>
    </row>
    <row r="294" spans="1:22" x14ac:dyDescent="0.2">
      <c r="A294" s="264"/>
      <c r="G294" s="383"/>
      <c r="N294" s="264"/>
      <c r="P294" s="264"/>
      <c r="R294" s="264"/>
      <c r="S294" s="264"/>
      <c r="U294" s="264"/>
      <c r="V294" s="264"/>
    </row>
    <row r="295" spans="1:22" x14ac:dyDescent="0.2">
      <c r="A295" s="264"/>
      <c r="G295" s="383"/>
      <c r="N295" s="264"/>
      <c r="P295" s="264"/>
      <c r="R295" s="264"/>
      <c r="S295" s="264"/>
      <c r="U295" s="264"/>
      <c r="V295" s="264"/>
    </row>
    <row r="296" spans="1:22" x14ac:dyDescent="0.2">
      <c r="A296" s="264"/>
      <c r="G296" s="383"/>
      <c r="N296" s="264"/>
      <c r="P296" s="264"/>
      <c r="R296" s="264"/>
      <c r="S296" s="264"/>
      <c r="U296" s="264"/>
      <c r="V296" s="264"/>
    </row>
    <row r="297" spans="1:22" x14ac:dyDescent="0.2">
      <c r="A297" s="264"/>
      <c r="G297" s="383"/>
      <c r="N297" s="264"/>
      <c r="P297" s="264"/>
      <c r="R297" s="264"/>
      <c r="S297" s="264"/>
      <c r="U297" s="264"/>
      <c r="V297" s="264"/>
    </row>
    <row r="298" spans="1:22" x14ac:dyDescent="0.2">
      <c r="A298" s="264"/>
      <c r="G298" s="383"/>
      <c r="N298" s="264"/>
      <c r="P298" s="264"/>
      <c r="R298" s="264"/>
      <c r="S298" s="264"/>
      <c r="U298" s="264"/>
      <c r="V298" s="264"/>
    </row>
    <row r="299" spans="1:22" x14ac:dyDescent="0.2">
      <c r="A299" s="264"/>
      <c r="G299" s="383"/>
      <c r="N299" s="264"/>
      <c r="P299" s="264"/>
      <c r="R299" s="264"/>
      <c r="S299" s="264"/>
      <c r="U299" s="264"/>
      <c r="V299" s="264"/>
    </row>
    <row r="300" spans="1:22" x14ac:dyDescent="0.2">
      <c r="A300" s="264"/>
      <c r="G300" s="383"/>
      <c r="N300" s="264"/>
      <c r="P300" s="264"/>
      <c r="R300" s="264"/>
      <c r="S300" s="264"/>
      <c r="U300" s="264"/>
      <c r="V300" s="264"/>
    </row>
    <row r="301" spans="1:22" x14ac:dyDescent="0.2">
      <c r="A301" s="264"/>
      <c r="G301" s="383"/>
      <c r="N301" s="264"/>
      <c r="P301" s="264"/>
      <c r="R301" s="264"/>
      <c r="S301" s="264"/>
      <c r="U301" s="264"/>
      <c r="V301" s="264"/>
    </row>
    <row r="302" spans="1:22" x14ac:dyDescent="0.2">
      <c r="A302" s="264"/>
      <c r="G302" s="383"/>
      <c r="N302" s="264"/>
      <c r="P302" s="264"/>
      <c r="R302" s="264"/>
      <c r="S302" s="264"/>
      <c r="U302" s="264"/>
      <c r="V302" s="264"/>
    </row>
    <row r="303" spans="1:22" x14ac:dyDescent="0.2">
      <c r="A303" s="264"/>
      <c r="G303" s="383"/>
      <c r="N303" s="264"/>
      <c r="P303" s="264"/>
      <c r="R303" s="264"/>
      <c r="S303" s="264"/>
      <c r="U303" s="264"/>
      <c r="V303" s="264"/>
    </row>
    <row r="304" spans="1:22" x14ac:dyDescent="0.2">
      <c r="A304" s="264"/>
      <c r="G304" s="383"/>
      <c r="N304" s="264"/>
      <c r="P304" s="264"/>
      <c r="R304" s="264"/>
      <c r="S304" s="264"/>
      <c r="U304" s="264"/>
      <c r="V304" s="264"/>
    </row>
    <row r="305" spans="1:22" x14ac:dyDescent="0.2">
      <c r="A305" s="264"/>
      <c r="G305" s="383"/>
      <c r="N305" s="264"/>
      <c r="P305" s="264"/>
      <c r="R305" s="264"/>
      <c r="S305" s="264"/>
      <c r="U305" s="264"/>
      <c r="V305" s="264"/>
    </row>
    <row r="306" spans="1:22" x14ac:dyDescent="0.2">
      <c r="A306" s="264"/>
      <c r="G306" s="383"/>
      <c r="N306" s="264"/>
      <c r="P306" s="264"/>
      <c r="R306" s="264"/>
      <c r="S306" s="264"/>
      <c r="U306" s="264"/>
      <c r="V306" s="264"/>
    </row>
    <row r="307" spans="1:22" x14ac:dyDescent="0.2">
      <c r="A307" s="264"/>
      <c r="G307" s="383"/>
      <c r="N307" s="264"/>
      <c r="P307" s="264"/>
      <c r="R307" s="264"/>
      <c r="S307" s="264"/>
      <c r="U307" s="264"/>
      <c r="V307" s="264"/>
    </row>
    <row r="308" spans="1:22" x14ac:dyDescent="0.2">
      <c r="A308" s="264"/>
      <c r="G308" s="383"/>
      <c r="N308" s="264"/>
      <c r="P308" s="264"/>
      <c r="R308" s="264"/>
      <c r="S308" s="264"/>
      <c r="U308" s="264"/>
      <c r="V308" s="264"/>
    </row>
    <row r="309" spans="1:22" x14ac:dyDescent="0.2">
      <c r="A309" s="264"/>
      <c r="G309" s="383"/>
      <c r="N309" s="264"/>
      <c r="P309" s="264"/>
      <c r="R309" s="264"/>
      <c r="S309" s="264"/>
      <c r="U309" s="264"/>
      <c r="V309" s="264"/>
    </row>
    <row r="310" spans="1:22" x14ac:dyDescent="0.2">
      <c r="A310" s="264"/>
      <c r="G310" s="383"/>
      <c r="N310" s="264"/>
      <c r="P310" s="264"/>
      <c r="R310" s="264"/>
      <c r="S310" s="264"/>
      <c r="U310" s="264"/>
      <c r="V310" s="264"/>
    </row>
    <row r="311" spans="1:22" x14ac:dyDescent="0.2">
      <c r="A311" s="264"/>
      <c r="G311" s="383"/>
      <c r="N311" s="264"/>
      <c r="P311" s="264"/>
      <c r="R311" s="264"/>
      <c r="S311" s="264"/>
      <c r="U311" s="264"/>
      <c r="V311" s="264"/>
    </row>
    <row r="312" spans="1:22" x14ac:dyDescent="0.2">
      <c r="A312" s="264"/>
      <c r="G312" s="383"/>
      <c r="N312" s="264"/>
      <c r="P312" s="264"/>
      <c r="R312" s="264"/>
      <c r="S312" s="264"/>
      <c r="U312" s="264"/>
      <c r="V312" s="264"/>
    </row>
    <row r="313" spans="1:22" x14ac:dyDescent="0.2">
      <c r="A313" s="264"/>
      <c r="G313" s="383"/>
      <c r="N313" s="264"/>
      <c r="P313" s="264"/>
      <c r="R313" s="264"/>
      <c r="S313" s="264"/>
      <c r="U313" s="264"/>
      <c r="V313" s="264"/>
    </row>
    <row r="314" spans="1:22" x14ac:dyDescent="0.2">
      <c r="A314" s="264"/>
      <c r="G314" s="383"/>
      <c r="N314" s="264"/>
      <c r="P314" s="264"/>
      <c r="R314" s="264"/>
      <c r="S314" s="264"/>
      <c r="U314" s="264"/>
      <c r="V314" s="264"/>
    </row>
    <row r="315" spans="1:22" x14ac:dyDescent="0.2">
      <c r="A315" s="264"/>
      <c r="G315" s="383"/>
      <c r="N315" s="264"/>
      <c r="P315" s="264"/>
      <c r="R315" s="264"/>
      <c r="S315" s="264"/>
      <c r="U315" s="264"/>
      <c r="V315" s="264"/>
    </row>
    <row r="316" spans="1:22" x14ac:dyDescent="0.2">
      <c r="A316" s="264"/>
      <c r="G316" s="383"/>
      <c r="N316" s="264"/>
      <c r="P316" s="264"/>
      <c r="R316" s="264"/>
      <c r="S316" s="264"/>
      <c r="U316" s="264"/>
      <c r="V316" s="264"/>
    </row>
    <row r="317" spans="1:22" x14ac:dyDescent="0.2">
      <c r="A317" s="264"/>
      <c r="G317" s="383"/>
      <c r="N317" s="264"/>
      <c r="P317" s="264"/>
      <c r="R317" s="264"/>
      <c r="S317" s="264"/>
      <c r="U317" s="264"/>
      <c r="V317" s="264"/>
    </row>
    <row r="318" spans="1:22" x14ac:dyDescent="0.2">
      <c r="A318" s="264"/>
      <c r="G318" s="383"/>
      <c r="N318" s="264"/>
      <c r="P318" s="264"/>
      <c r="R318" s="264"/>
      <c r="S318" s="264"/>
      <c r="U318" s="264"/>
      <c r="V318" s="264"/>
    </row>
    <row r="319" spans="1:22" x14ac:dyDescent="0.2">
      <c r="A319" s="264"/>
      <c r="G319" s="383"/>
      <c r="N319" s="264"/>
      <c r="P319" s="264"/>
      <c r="R319" s="264"/>
      <c r="S319" s="264"/>
      <c r="U319" s="264"/>
      <c r="V319" s="264"/>
    </row>
    <row r="320" spans="1:22" x14ac:dyDescent="0.2">
      <c r="A320" s="264"/>
      <c r="G320" s="383"/>
      <c r="N320" s="264"/>
      <c r="P320" s="264"/>
      <c r="R320" s="264"/>
      <c r="S320" s="264"/>
      <c r="U320" s="264"/>
      <c r="V320" s="264"/>
    </row>
    <row r="321" spans="1:22" x14ac:dyDescent="0.2">
      <c r="A321" s="264"/>
      <c r="G321" s="383"/>
      <c r="N321" s="264"/>
      <c r="P321" s="264"/>
      <c r="R321" s="264"/>
      <c r="S321" s="264"/>
      <c r="U321" s="264"/>
      <c r="V321" s="264"/>
    </row>
    <row r="322" spans="1:22" x14ac:dyDescent="0.2">
      <c r="A322" s="264"/>
      <c r="G322" s="383"/>
      <c r="N322" s="264"/>
      <c r="P322" s="264"/>
      <c r="R322" s="264"/>
      <c r="S322" s="264"/>
      <c r="U322" s="264"/>
      <c r="V322" s="264"/>
    </row>
    <row r="323" spans="1:22" x14ac:dyDescent="0.2">
      <c r="A323" s="264"/>
      <c r="G323" s="383"/>
      <c r="N323" s="264"/>
      <c r="P323" s="264"/>
      <c r="R323" s="264"/>
      <c r="S323" s="264"/>
      <c r="U323" s="264"/>
      <c r="V323" s="264"/>
    </row>
    <row r="324" spans="1:22" x14ac:dyDescent="0.2">
      <c r="A324" s="264"/>
      <c r="G324" s="383"/>
      <c r="N324" s="264"/>
      <c r="P324" s="264"/>
      <c r="R324" s="264"/>
      <c r="S324" s="264"/>
      <c r="U324" s="264"/>
      <c r="V324" s="264"/>
    </row>
    <row r="325" spans="1:22" x14ac:dyDescent="0.2">
      <c r="A325" s="264"/>
      <c r="G325" s="383"/>
      <c r="N325" s="264"/>
      <c r="P325" s="264"/>
      <c r="R325" s="264"/>
      <c r="S325" s="264"/>
      <c r="U325" s="264"/>
      <c r="V325" s="264"/>
    </row>
    <row r="326" spans="1:22" x14ac:dyDescent="0.2">
      <c r="A326" s="264"/>
      <c r="G326" s="383"/>
      <c r="N326" s="264"/>
      <c r="P326" s="264"/>
      <c r="R326" s="264"/>
      <c r="S326" s="264"/>
      <c r="U326" s="264"/>
      <c r="V326" s="264"/>
    </row>
    <row r="327" spans="1:22" x14ac:dyDescent="0.2">
      <c r="A327" s="264"/>
      <c r="G327" s="383"/>
      <c r="N327" s="264"/>
      <c r="P327" s="264"/>
      <c r="R327" s="264"/>
      <c r="S327" s="264"/>
      <c r="U327" s="264"/>
      <c r="V327" s="264"/>
    </row>
    <row r="328" spans="1:22" x14ac:dyDescent="0.2">
      <c r="A328" s="264"/>
      <c r="G328" s="383"/>
      <c r="N328" s="264"/>
      <c r="P328" s="264"/>
      <c r="R328" s="264"/>
      <c r="S328" s="264"/>
      <c r="U328" s="264"/>
      <c r="V328" s="264"/>
    </row>
    <row r="329" spans="1:22" x14ac:dyDescent="0.2">
      <c r="A329" s="264"/>
      <c r="G329" s="383"/>
      <c r="N329" s="264"/>
      <c r="P329" s="264"/>
      <c r="R329" s="264"/>
      <c r="S329" s="264"/>
      <c r="U329" s="264"/>
      <c r="V329" s="264"/>
    </row>
    <row r="330" spans="1:22" x14ac:dyDescent="0.2">
      <c r="A330" s="264"/>
      <c r="G330" s="383"/>
      <c r="N330" s="264"/>
      <c r="P330" s="264"/>
      <c r="R330" s="264"/>
      <c r="S330" s="264"/>
      <c r="U330" s="264"/>
      <c r="V330" s="264"/>
    </row>
    <row r="331" spans="1:22" x14ac:dyDescent="0.2">
      <c r="A331" s="264"/>
      <c r="G331" s="383"/>
      <c r="N331" s="264"/>
      <c r="P331" s="264"/>
      <c r="R331" s="264"/>
      <c r="S331" s="264"/>
      <c r="U331" s="264"/>
      <c r="V331" s="264"/>
    </row>
    <row r="332" spans="1:22" x14ac:dyDescent="0.2">
      <c r="A332" s="264"/>
      <c r="G332" s="383"/>
      <c r="N332" s="264"/>
      <c r="P332" s="264"/>
      <c r="R332" s="264"/>
      <c r="S332" s="264"/>
      <c r="U332" s="264"/>
      <c r="V332" s="264"/>
    </row>
    <row r="333" spans="1:22" x14ac:dyDescent="0.2">
      <c r="A333" s="264"/>
      <c r="G333" s="383"/>
      <c r="N333" s="264"/>
      <c r="P333" s="264"/>
      <c r="R333" s="264"/>
      <c r="S333" s="264"/>
      <c r="U333" s="264"/>
      <c r="V333" s="264"/>
    </row>
    <row r="334" spans="1:22" x14ac:dyDescent="0.2">
      <c r="A334" s="264"/>
      <c r="G334" s="383"/>
      <c r="N334" s="264"/>
      <c r="P334" s="264"/>
      <c r="R334" s="264"/>
      <c r="S334" s="264"/>
      <c r="U334" s="264"/>
      <c r="V334" s="264"/>
    </row>
    <row r="335" spans="1:22" x14ac:dyDescent="0.2">
      <c r="A335" s="264"/>
      <c r="G335" s="383"/>
      <c r="N335" s="264"/>
      <c r="P335" s="264"/>
      <c r="R335" s="264"/>
      <c r="S335" s="264"/>
      <c r="U335" s="264"/>
      <c r="V335" s="264"/>
    </row>
    <row r="336" spans="1:22" x14ac:dyDescent="0.2">
      <c r="A336" s="264"/>
      <c r="G336" s="383"/>
      <c r="N336" s="264"/>
      <c r="P336" s="264"/>
      <c r="R336" s="264"/>
      <c r="S336" s="264"/>
      <c r="U336" s="264"/>
      <c r="V336" s="264"/>
    </row>
    <row r="337" spans="1:22" x14ac:dyDescent="0.2">
      <c r="A337" s="264"/>
      <c r="G337" s="383"/>
      <c r="N337" s="264"/>
      <c r="P337" s="264"/>
      <c r="R337" s="264"/>
      <c r="S337" s="264"/>
      <c r="U337" s="264"/>
      <c r="V337" s="264"/>
    </row>
    <row r="338" spans="1:22" x14ac:dyDescent="0.2">
      <c r="A338" s="264"/>
      <c r="G338" s="383"/>
      <c r="N338" s="264"/>
      <c r="P338" s="264"/>
      <c r="R338" s="264"/>
      <c r="S338" s="264"/>
      <c r="U338" s="264"/>
      <c r="V338" s="264"/>
    </row>
    <row r="339" spans="1:22" x14ac:dyDescent="0.2">
      <c r="A339" s="264"/>
      <c r="G339" s="383"/>
      <c r="N339" s="264"/>
      <c r="P339" s="264"/>
      <c r="R339" s="264"/>
      <c r="S339" s="264"/>
      <c r="U339" s="264"/>
      <c r="V339" s="264"/>
    </row>
    <row r="340" spans="1:22" x14ac:dyDescent="0.2">
      <c r="A340" s="264"/>
      <c r="G340" s="383"/>
      <c r="N340" s="264"/>
      <c r="P340" s="264"/>
      <c r="R340" s="264"/>
      <c r="S340" s="264"/>
      <c r="U340" s="264"/>
      <c r="V340" s="264"/>
    </row>
    <row r="341" spans="1:22" x14ac:dyDescent="0.2">
      <c r="A341" s="264"/>
      <c r="G341" s="383"/>
      <c r="N341" s="264"/>
      <c r="P341" s="264"/>
      <c r="R341" s="264"/>
      <c r="S341" s="264"/>
      <c r="U341" s="264"/>
      <c r="V341" s="264"/>
    </row>
    <row r="342" spans="1:22" x14ac:dyDescent="0.2">
      <c r="A342" s="264"/>
      <c r="G342" s="383"/>
      <c r="N342" s="264"/>
      <c r="P342" s="264"/>
      <c r="R342" s="264"/>
      <c r="S342" s="264"/>
      <c r="U342" s="264"/>
      <c r="V342" s="264"/>
    </row>
    <row r="343" spans="1:22" x14ac:dyDescent="0.2">
      <c r="A343" s="264"/>
      <c r="G343" s="383"/>
      <c r="N343" s="264"/>
      <c r="P343" s="264"/>
      <c r="R343" s="264"/>
      <c r="S343" s="264"/>
      <c r="U343" s="264"/>
      <c r="V343" s="264"/>
    </row>
    <row r="344" spans="1:22" x14ac:dyDescent="0.2">
      <c r="A344" s="264"/>
      <c r="G344" s="383"/>
      <c r="N344" s="264"/>
      <c r="P344" s="264"/>
      <c r="R344" s="264"/>
      <c r="S344" s="264"/>
      <c r="U344" s="264"/>
      <c r="V344" s="264"/>
    </row>
    <row r="345" spans="1:22" x14ac:dyDescent="0.2">
      <c r="A345" s="264"/>
      <c r="G345" s="383"/>
      <c r="N345" s="264"/>
      <c r="P345" s="264"/>
      <c r="R345" s="264"/>
      <c r="S345" s="264"/>
      <c r="U345" s="264"/>
      <c r="V345" s="264"/>
    </row>
    <row r="346" spans="1:22" x14ac:dyDescent="0.2">
      <c r="A346" s="264"/>
      <c r="G346" s="383"/>
      <c r="N346" s="264"/>
      <c r="P346" s="264"/>
      <c r="R346" s="264"/>
      <c r="S346" s="264"/>
      <c r="U346" s="264"/>
      <c r="V346" s="264"/>
    </row>
    <row r="347" spans="1:22" x14ac:dyDescent="0.2">
      <c r="A347" s="264"/>
      <c r="G347" s="383"/>
      <c r="N347" s="264"/>
      <c r="P347" s="264"/>
      <c r="R347" s="264"/>
      <c r="S347" s="264"/>
      <c r="U347" s="264"/>
      <c r="V347" s="264"/>
    </row>
    <row r="348" spans="1:22" x14ac:dyDescent="0.2">
      <c r="A348" s="264"/>
      <c r="G348" s="383"/>
      <c r="N348" s="264"/>
      <c r="P348" s="264"/>
      <c r="R348" s="264"/>
      <c r="S348" s="264"/>
      <c r="U348" s="264"/>
      <c r="V348" s="264"/>
    </row>
    <row r="349" spans="1:22" x14ac:dyDescent="0.2">
      <c r="A349" s="264"/>
      <c r="G349" s="383"/>
      <c r="N349" s="264"/>
      <c r="P349" s="264"/>
      <c r="R349" s="264"/>
      <c r="S349" s="264"/>
      <c r="U349" s="264"/>
      <c r="V349" s="264"/>
    </row>
    <row r="350" spans="1:22" x14ac:dyDescent="0.2">
      <c r="A350" s="264"/>
      <c r="N350" s="264"/>
      <c r="P350" s="264"/>
      <c r="R350" s="264"/>
      <c r="S350" s="264"/>
      <c r="U350" s="264"/>
      <c r="V350" s="264"/>
    </row>
    <row r="351" spans="1:22" x14ac:dyDescent="0.2">
      <c r="A351" s="264"/>
      <c r="N351" s="264"/>
      <c r="P351" s="264"/>
      <c r="R351" s="264"/>
      <c r="S351" s="264"/>
      <c r="U351" s="264"/>
      <c r="V351" s="264"/>
    </row>
    <row r="352" spans="1:22" x14ac:dyDescent="0.2">
      <c r="A352" s="264"/>
      <c r="N352" s="264"/>
      <c r="P352" s="264"/>
      <c r="R352" s="264"/>
      <c r="S352" s="264"/>
      <c r="U352" s="264"/>
      <c r="V352" s="264"/>
    </row>
    <row r="353" spans="1:22" x14ac:dyDescent="0.2">
      <c r="A353" s="264"/>
      <c r="N353" s="264"/>
      <c r="P353" s="264"/>
      <c r="R353" s="264"/>
      <c r="S353" s="264"/>
      <c r="U353" s="264"/>
      <c r="V353" s="264"/>
    </row>
    <row r="354" spans="1:22" x14ac:dyDescent="0.2">
      <c r="A354" s="264"/>
      <c r="N354" s="264"/>
      <c r="P354" s="264"/>
      <c r="R354" s="264"/>
      <c r="S354" s="264"/>
      <c r="U354" s="264"/>
      <c r="V354" s="264"/>
    </row>
    <row r="355" spans="1:22" x14ac:dyDescent="0.2">
      <c r="A355" s="264"/>
      <c r="N355" s="264"/>
      <c r="P355" s="264"/>
      <c r="R355" s="264"/>
      <c r="S355" s="264"/>
      <c r="U355" s="264"/>
      <c r="V355" s="264"/>
    </row>
    <row r="356" spans="1:22" x14ac:dyDescent="0.2">
      <c r="A356" s="264"/>
      <c r="N356" s="264"/>
      <c r="P356" s="264"/>
      <c r="R356" s="264"/>
      <c r="S356" s="264"/>
      <c r="U356" s="264"/>
      <c r="V356" s="264"/>
    </row>
    <row r="357" spans="1:22" x14ac:dyDescent="0.2">
      <c r="A357" s="264"/>
      <c r="N357" s="264"/>
      <c r="P357" s="264"/>
      <c r="R357" s="264"/>
      <c r="S357" s="264"/>
      <c r="U357" s="264"/>
      <c r="V357" s="264"/>
    </row>
    <row r="358" spans="1:22" x14ac:dyDescent="0.2">
      <c r="A358" s="264"/>
      <c r="N358" s="264"/>
      <c r="P358" s="264"/>
      <c r="R358" s="264"/>
      <c r="S358" s="264"/>
      <c r="U358" s="264"/>
      <c r="V358" s="264"/>
    </row>
    <row r="359" spans="1:22" x14ac:dyDescent="0.2">
      <c r="A359" s="264"/>
      <c r="N359" s="264"/>
      <c r="P359" s="264"/>
      <c r="R359" s="264"/>
      <c r="S359" s="264"/>
      <c r="U359" s="264"/>
      <c r="V359" s="264"/>
    </row>
    <row r="360" spans="1:22" x14ac:dyDescent="0.2">
      <c r="A360" s="264"/>
      <c r="N360" s="264"/>
      <c r="P360" s="264"/>
      <c r="R360" s="264"/>
      <c r="S360" s="264"/>
      <c r="U360" s="264"/>
      <c r="V360" s="264"/>
    </row>
    <row r="361" spans="1:22" x14ac:dyDescent="0.2">
      <c r="A361" s="264"/>
      <c r="N361" s="264"/>
      <c r="P361" s="264"/>
      <c r="R361" s="264"/>
      <c r="S361" s="264"/>
      <c r="U361" s="264"/>
      <c r="V361" s="264"/>
    </row>
    <row r="362" spans="1:22" x14ac:dyDescent="0.2">
      <c r="A362" s="264"/>
      <c r="N362" s="264"/>
      <c r="P362" s="264"/>
      <c r="R362" s="264"/>
      <c r="S362" s="264"/>
      <c r="U362" s="264"/>
      <c r="V362" s="264"/>
    </row>
    <row r="363" spans="1:22" x14ac:dyDescent="0.2">
      <c r="A363" s="264"/>
      <c r="N363" s="264"/>
      <c r="P363" s="264"/>
      <c r="R363" s="264"/>
      <c r="S363" s="264"/>
      <c r="U363" s="264"/>
      <c r="V363" s="264"/>
    </row>
    <row r="364" spans="1:22" x14ac:dyDescent="0.2">
      <c r="A364" s="264"/>
      <c r="N364" s="264"/>
      <c r="P364" s="264"/>
      <c r="R364" s="264"/>
      <c r="S364" s="264"/>
      <c r="U364" s="264"/>
      <c r="V364" s="264"/>
    </row>
    <row r="365" spans="1:22" x14ac:dyDescent="0.2">
      <c r="A365" s="264"/>
      <c r="N365" s="264"/>
      <c r="P365" s="264"/>
      <c r="R365" s="264"/>
      <c r="S365" s="264"/>
      <c r="U365" s="264"/>
      <c r="V365" s="264"/>
    </row>
    <row r="366" spans="1:22" x14ac:dyDescent="0.2">
      <c r="A366" s="264"/>
      <c r="N366" s="264"/>
      <c r="P366" s="264"/>
      <c r="R366" s="264"/>
      <c r="S366" s="264"/>
      <c r="U366" s="264"/>
      <c r="V366" s="264"/>
    </row>
    <row r="367" spans="1:22" x14ac:dyDescent="0.2">
      <c r="A367" s="264"/>
      <c r="N367" s="264"/>
      <c r="P367" s="264"/>
      <c r="R367" s="264"/>
      <c r="S367" s="264"/>
      <c r="U367" s="264"/>
      <c r="V367" s="264"/>
    </row>
    <row r="368" spans="1:22" x14ac:dyDescent="0.2">
      <c r="A368" s="264"/>
      <c r="N368" s="264"/>
      <c r="P368" s="264"/>
      <c r="R368" s="264"/>
      <c r="S368" s="264"/>
      <c r="U368" s="264"/>
      <c r="V368" s="264"/>
    </row>
    <row r="369" spans="1:22" x14ac:dyDescent="0.2">
      <c r="A369" s="264"/>
      <c r="N369" s="264"/>
      <c r="P369" s="264"/>
      <c r="R369" s="264"/>
      <c r="S369" s="264"/>
      <c r="U369" s="264"/>
      <c r="V369" s="264"/>
    </row>
    <row r="370" spans="1:22" x14ac:dyDescent="0.2">
      <c r="A370" s="264"/>
      <c r="N370" s="264"/>
      <c r="P370" s="264"/>
      <c r="R370" s="264"/>
      <c r="S370" s="264"/>
      <c r="U370" s="264"/>
      <c r="V370" s="264"/>
    </row>
    <row r="371" spans="1:22" x14ac:dyDescent="0.2">
      <c r="A371" s="264"/>
      <c r="N371" s="264"/>
      <c r="P371" s="264"/>
      <c r="R371" s="264"/>
      <c r="S371" s="264"/>
      <c r="U371" s="264"/>
      <c r="V371" s="264"/>
    </row>
    <row r="372" spans="1:22" x14ac:dyDescent="0.2">
      <c r="A372" s="264"/>
      <c r="N372" s="264"/>
      <c r="P372" s="264"/>
      <c r="R372" s="264"/>
      <c r="S372" s="264"/>
      <c r="U372" s="264"/>
      <c r="V372" s="264"/>
    </row>
    <row r="373" spans="1:22" x14ac:dyDescent="0.2">
      <c r="A373" s="264"/>
      <c r="N373" s="264"/>
      <c r="P373" s="264"/>
      <c r="R373" s="264"/>
      <c r="S373" s="264"/>
      <c r="U373" s="264"/>
      <c r="V373" s="264"/>
    </row>
    <row r="374" spans="1:22" x14ac:dyDescent="0.2">
      <c r="A374" s="264"/>
      <c r="N374" s="264"/>
      <c r="P374" s="264"/>
      <c r="R374" s="264"/>
      <c r="S374" s="264"/>
      <c r="U374" s="264"/>
      <c r="V374" s="264"/>
    </row>
    <row r="375" spans="1:22" x14ac:dyDescent="0.2">
      <c r="A375" s="264"/>
      <c r="N375" s="264"/>
      <c r="P375" s="264"/>
      <c r="R375" s="264"/>
      <c r="S375" s="264"/>
      <c r="U375" s="264"/>
      <c r="V375" s="264"/>
    </row>
    <row r="376" spans="1:22" x14ac:dyDescent="0.2">
      <c r="A376" s="264"/>
      <c r="N376" s="264"/>
      <c r="P376" s="264"/>
      <c r="R376" s="264"/>
      <c r="S376" s="264"/>
      <c r="U376" s="264"/>
      <c r="V376" s="264"/>
    </row>
    <row r="377" spans="1:22" x14ac:dyDescent="0.2">
      <c r="A377" s="264"/>
      <c r="N377" s="264"/>
      <c r="P377" s="264"/>
      <c r="R377" s="264"/>
      <c r="S377" s="264"/>
      <c r="U377" s="264"/>
      <c r="V377" s="264"/>
    </row>
    <row r="378" spans="1:22" x14ac:dyDescent="0.2">
      <c r="A378" s="264"/>
      <c r="N378" s="264"/>
      <c r="P378" s="264"/>
      <c r="R378" s="264"/>
      <c r="S378" s="264"/>
      <c r="U378" s="264"/>
      <c r="V378" s="264"/>
    </row>
    <row r="379" spans="1:22" x14ac:dyDescent="0.2">
      <c r="A379" s="264"/>
      <c r="N379" s="264"/>
      <c r="P379" s="264"/>
      <c r="R379" s="264"/>
      <c r="S379" s="264"/>
      <c r="U379" s="264"/>
      <c r="V379" s="264"/>
    </row>
    <row r="380" spans="1:22" x14ac:dyDescent="0.2">
      <c r="A380" s="264"/>
      <c r="N380" s="264"/>
      <c r="P380" s="264"/>
      <c r="R380" s="264"/>
      <c r="S380" s="264"/>
      <c r="U380" s="264"/>
      <c r="V380" s="264"/>
    </row>
    <row r="381" spans="1:22" x14ac:dyDescent="0.2">
      <c r="A381" s="264"/>
      <c r="N381" s="264"/>
      <c r="P381" s="264"/>
      <c r="R381" s="264"/>
      <c r="S381" s="264"/>
      <c r="U381" s="264"/>
      <c r="V381" s="264"/>
    </row>
    <row r="382" spans="1:22" x14ac:dyDescent="0.2">
      <c r="A382" s="264"/>
      <c r="N382" s="264"/>
      <c r="P382" s="264"/>
      <c r="R382" s="264"/>
      <c r="S382" s="264"/>
      <c r="U382" s="264"/>
      <c r="V382" s="264"/>
    </row>
    <row r="383" spans="1:22" x14ac:dyDescent="0.2">
      <c r="A383" s="264"/>
      <c r="N383" s="264"/>
      <c r="P383" s="264"/>
      <c r="R383" s="264"/>
      <c r="S383" s="264"/>
      <c r="U383" s="264"/>
      <c r="V383" s="264"/>
    </row>
    <row r="384" spans="1:22" x14ac:dyDescent="0.2">
      <c r="A384" s="264"/>
      <c r="N384" s="264"/>
      <c r="P384" s="264"/>
      <c r="R384" s="264"/>
      <c r="S384" s="264"/>
      <c r="U384" s="264"/>
      <c r="V384" s="264"/>
    </row>
    <row r="385" spans="1:22" x14ac:dyDescent="0.2">
      <c r="A385" s="264"/>
      <c r="N385" s="264"/>
      <c r="P385" s="264"/>
      <c r="R385" s="264"/>
      <c r="S385" s="264"/>
      <c r="U385" s="264"/>
      <c r="V385" s="264"/>
    </row>
    <row r="386" spans="1:22" x14ac:dyDescent="0.2">
      <c r="A386" s="264"/>
      <c r="N386" s="264"/>
      <c r="P386" s="264"/>
      <c r="R386" s="264"/>
      <c r="S386" s="264"/>
      <c r="U386" s="264"/>
      <c r="V386" s="264"/>
    </row>
    <row r="387" spans="1:22" x14ac:dyDescent="0.2">
      <c r="A387" s="264"/>
      <c r="N387" s="264"/>
      <c r="P387" s="264"/>
      <c r="R387" s="264"/>
      <c r="S387" s="264"/>
      <c r="U387" s="264"/>
      <c r="V387" s="264"/>
    </row>
    <row r="388" spans="1:22" x14ac:dyDescent="0.2">
      <c r="A388" s="264"/>
      <c r="N388" s="264"/>
      <c r="P388" s="264"/>
      <c r="R388" s="264"/>
      <c r="S388" s="264"/>
      <c r="U388" s="264"/>
      <c r="V388" s="264"/>
    </row>
    <row r="389" spans="1:22" x14ac:dyDescent="0.2">
      <c r="A389" s="264"/>
      <c r="N389" s="264"/>
      <c r="P389" s="264"/>
      <c r="R389" s="264"/>
      <c r="S389" s="264"/>
      <c r="U389" s="264"/>
      <c r="V389" s="264"/>
    </row>
    <row r="390" spans="1:22" x14ac:dyDescent="0.2">
      <c r="A390" s="264"/>
      <c r="N390" s="264"/>
      <c r="P390" s="264"/>
      <c r="R390" s="264"/>
      <c r="S390" s="264"/>
      <c r="U390" s="264"/>
      <c r="V390" s="264"/>
    </row>
    <row r="391" spans="1:22" x14ac:dyDescent="0.2">
      <c r="A391" s="264"/>
      <c r="N391" s="264"/>
      <c r="P391" s="264"/>
      <c r="R391" s="264"/>
      <c r="S391" s="264"/>
      <c r="U391" s="264"/>
      <c r="V391" s="264"/>
    </row>
    <row r="392" spans="1:22" x14ac:dyDescent="0.2">
      <c r="A392" s="264"/>
      <c r="N392" s="264"/>
      <c r="P392" s="264"/>
      <c r="R392" s="264"/>
      <c r="S392" s="264"/>
      <c r="U392" s="264"/>
      <c r="V392" s="264"/>
    </row>
    <row r="393" spans="1:22" x14ac:dyDescent="0.2">
      <c r="A393" s="264"/>
      <c r="N393" s="264"/>
      <c r="P393" s="264"/>
      <c r="R393" s="264"/>
      <c r="S393" s="264"/>
      <c r="U393" s="264"/>
      <c r="V393" s="264"/>
    </row>
    <row r="394" spans="1:22" x14ac:dyDescent="0.2">
      <c r="A394" s="264"/>
      <c r="N394" s="264"/>
      <c r="P394" s="264"/>
      <c r="R394" s="264"/>
      <c r="S394" s="264"/>
      <c r="U394" s="264"/>
      <c r="V394" s="264"/>
    </row>
    <row r="395" spans="1:22" x14ac:dyDescent="0.2">
      <c r="A395" s="264"/>
      <c r="N395" s="264"/>
      <c r="P395" s="264"/>
      <c r="R395" s="264"/>
      <c r="S395" s="264"/>
      <c r="U395" s="264"/>
      <c r="V395" s="264"/>
    </row>
    <row r="396" spans="1:22" x14ac:dyDescent="0.2">
      <c r="A396" s="264"/>
      <c r="N396" s="264"/>
      <c r="P396" s="264"/>
      <c r="R396" s="264"/>
      <c r="S396" s="264"/>
      <c r="U396" s="264"/>
      <c r="V396" s="264"/>
    </row>
    <row r="397" spans="1:22" x14ac:dyDescent="0.2">
      <c r="A397" s="264"/>
      <c r="N397" s="264"/>
      <c r="P397" s="264"/>
      <c r="R397" s="264"/>
      <c r="S397" s="264"/>
      <c r="U397" s="264"/>
      <c r="V397" s="264"/>
    </row>
    <row r="398" spans="1:22" x14ac:dyDescent="0.2">
      <c r="A398" s="264"/>
      <c r="N398" s="264"/>
      <c r="P398" s="264"/>
      <c r="R398" s="264"/>
      <c r="S398" s="264"/>
      <c r="U398" s="264"/>
      <c r="V398" s="264"/>
    </row>
    <row r="399" spans="1:22" x14ac:dyDescent="0.2">
      <c r="A399" s="264"/>
      <c r="N399" s="264"/>
      <c r="P399" s="264"/>
      <c r="R399" s="264"/>
      <c r="S399" s="264"/>
      <c r="U399" s="264"/>
      <c r="V399" s="264"/>
    </row>
    <row r="400" spans="1:22" x14ac:dyDescent="0.2">
      <c r="A400" s="264"/>
      <c r="N400" s="264"/>
      <c r="P400" s="264"/>
      <c r="R400" s="264"/>
      <c r="S400" s="264"/>
      <c r="U400" s="264"/>
      <c r="V400" s="264"/>
    </row>
    <row r="401" spans="1:22" x14ac:dyDescent="0.2">
      <c r="A401" s="264"/>
      <c r="N401" s="264"/>
      <c r="P401" s="264"/>
      <c r="R401" s="264"/>
      <c r="S401" s="264"/>
      <c r="U401" s="264"/>
      <c r="V401" s="264"/>
    </row>
    <row r="402" spans="1:22" x14ac:dyDescent="0.2">
      <c r="A402" s="264"/>
      <c r="N402" s="264"/>
      <c r="P402" s="264"/>
      <c r="R402" s="264"/>
      <c r="S402" s="264"/>
      <c r="U402" s="264"/>
      <c r="V402" s="264"/>
    </row>
    <row r="403" spans="1:22" x14ac:dyDescent="0.2">
      <c r="A403" s="264"/>
      <c r="N403" s="264"/>
      <c r="P403" s="264"/>
      <c r="R403" s="264"/>
      <c r="S403" s="264"/>
      <c r="U403" s="264"/>
      <c r="V403" s="264"/>
    </row>
    <row r="404" spans="1:22" x14ac:dyDescent="0.2">
      <c r="A404" s="264"/>
      <c r="N404" s="264"/>
      <c r="P404" s="264"/>
      <c r="R404" s="264"/>
      <c r="S404" s="264"/>
      <c r="U404" s="264"/>
      <c r="V404" s="264"/>
    </row>
    <row r="405" spans="1:22" x14ac:dyDescent="0.2">
      <c r="A405" s="264"/>
      <c r="N405" s="264"/>
      <c r="P405" s="264"/>
      <c r="R405" s="264"/>
      <c r="S405" s="264"/>
      <c r="U405" s="264"/>
      <c r="V405" s="264"/>
    </row>
    <row r="406" spans="1:22" x14ac:dyDescent="0.2">
      <c r="A406" s="264"/>
      <c r="N406" s="264"/>
      <c r="P406" s="264"/>
      <c r="R406" s="264"/>
      <c r="S406" s="264"/>
      <c r="U406" s="264"/>
      <c r="V406" s="264"/>
    </row>
    <row r="407" spans="1:22" x14ac:dyDescent="0.2">
      <c r="A407" s="264"/>
      <c r="N407" s="264"/>
      <c r="P407" s="264"/>
      <c r="R407" s="264"/>
      <c r="S407" s="264"/>
      <c r="U407" s="264"/>
      <c r="V407" s="264"/>
    </row>
    <row r="408" spans="1:22" x14ac:dyDescent="0.2">
      <c r="A408" s="264"/>
      <c r="N408" s="264"/>
      <c r="P408" s="264"/>
      <c r="R408" s="264"/>
      <c r="S408" s="264"/>
      <c r="U408" s="264"/>
      <c r="V408" s="264"/>
    </row>
    <row r="409" spans="1:22" x14ac:dyDescent="0.2">
      <c r="A409" s="264"/>
      <c r="N409" s="264"/>
      <c r="P409" s="264"/>
      <c r="R409" s="264"/>
      <c r="S409" s="264"/>
      <c r="U409" s="264"/>
      <c r="V409" s="264"/>
    </row>
    <row r="410" spans="1:22" x14ac:dyDescent="0.2">
      <c r="A410" s="264"/>
      <c r="N410" s="264"/>
      <c r="P410" s="264"/>
      <c r="R410" s="264"/>
      <c r="S410" s="264"/>
      <c r="U410" s="264"/>
      <c r="V410" s="264"/>
    </row>
    <row r="411" spans="1:22" x14ac:dyDescent="0.2">
      <c r="A411" s="264"/>
      <c r="N411" s="264"/>
      <c r="P411" s="264"/>
      <c r="R411" s="264"/>
      <c r="S411" s="264"/>
      <c r="U411" s="264"/>
      <c r="V411" s="264"/>
    </row>
    <row r="412" spans="1:22" x14ac:dyDescent="0.2">
      <c r="A412" s="264"/>
      <c r="N412" s="264"/>
      <c r="P412" s="264"/>
      <c r="R412" s="264"/>
      <c r="S412" s="264"/>
      <c r="U412" s="264"/>
      <c r="V412" s="264"/>
    </row>
    <row r="413" spans="1:22" x14ac:dyDescent="0.2">
      <c r="A413" s="264"/>
      <c r="N413" s="264"/>
      <c r="P413" s="264"/>
      <c r="R413" s="264"/>
      <c r="S413" s="264"/>
      <c r="U413" s="264"/>
      <c r="V413" s="264"/>
    </row>
    <row r="414" spans="1:22" x14ac:dyDescent="0.2">
      <c r="A414" s="264"/>
      <c r="N414" s="264"/>
      <c r="P414" s="264"/>
      <c r="R414" s="264"/>
      <c r="S414" s="264"/>
      <c r="U414" s="264"/>
      <c r="V414" s="264"/>
    </row>
    <row r="415" spans="1:22" x14ac:dyDescent="0.2">
      <c r="A415" s="264"/>
      <c r="N415" s="264"/>
      <c r="P415" s="264"/>
      <c r="R415" s="264"/>
      <c r="S415" s="264"/>
      <c r="U415" s="264"/>
      <c r="V415" s="264"/>
    </row>
    <row r="416" spans="1:22" x14ac:dyDescent="0.2">
      <c r="A416" s="264"/>
      <c r="N416" s="264"/>
      <c r="P416" s="264"/>
      <c r="R416" s="264"/>
      <c r="S416" s="264"/>
      <c r="U416" s="264"/>
      <c r="V416" s="264"/>
    </row>
    <row r="417" spans="1:22" x14ac:dyDescent="0.2">
      <c r="A417" s="264"/>
      <c r="N417" s="264"/>
      <c r="P417" s="264"/>
      <c r="R417" s="264"/>
      <c r="S417" s="264"/>
      <c r="U417" s="264"/>
      <c r="V417" s="264"/>
    </row>
    <row r="418" spans="1:22" x14ac:dyDescent="0.2">
      <c r="A418" s="264"/>
      <c r="N418" s="264"/>
      <c r="P418" s="264"/>
      <c r="R418" s="264"/>
      <c r="S418" s="264"/>
      <c r="U418" s="264"/>
      <c r="V418" s="264"/>
    </row>
    <row r="419" spans="1:22" x14ac:dyDescent="0.2">
      <c r="A419" s="264"/>
      <c r="N419" s="264"/>
      <c r="P419" s="264"/>
      <c r="R419" s="264"/>
      <c r="S419" s="264"/>
      <c r="U419" s="264"/>
      <c r="V419" s="264"/>
    </row>
    <row r="420" spans="1:22" x14ac:dyDescent="0.2">
      <c r="A420" s="264"/>
      <c r="N420" s="264"/>
      <c r="P420" s="264"/>
      <c r="R420" s="264"/>
      <c r="S420" s="264"/>
      <c r="U420" s="264"/>
      <c r="V420" s="264"/>
    </row>
    <row r="421" spans="1:22" x14ac:dyDescent="0.2">
      <c r="A421" s="264"/>
      <c r="N421" s="264"/>
      <c r="P421" s="264"/>
      <c r="R421" s="264"/>
      <c r="S421" s="264"/>
      <c r="U421" s="264"/>
      <c r="V421" s="264"/>
    </row>
    <row r="422" spans="1:22" x14ac:dyDescent="0.2">
      <c r="A422" s="264"/>
      <c r="N422" s="264"/>
      <c r="P422" s="264"/>
      <c r="R422" s="264"/>
      <c r="S422" s="264"/>
      <c r="U422" s="264"/>
      <c r="V422" s="264"/>
    </row>
    <row r="423" spans="1:22" x14ac:dyDescent="0.2">
      <c r="A423" s="264"/>
      <c r="N423" s="264"/>
      <c r="P423" s="264"/>
      <c r="R423" s="264"/>
      <c r="S423" s="264"/>
      <c r="U423" s="264"/>
      <c r="V423" s="264"/>
    </row>
    <row r="424" spans="1:22" x14ac:dyDescent="0.2">
      <c r="A424" s="264"/>
      <c r="N424" s="264"/>
      <c r="P424" s="264"/>
      <c r="R424" s="264"/>
      <c r="S424" s="264"/>
      <c r="U424" s="264"/>
      <c r="V424" s="264"/>
    </row>
    <row r="425" spans="1:22" x14ac:dyDescent="0.2">
      <c r="A425" s="264"/>
      <c r="N425" s="264"/>
      <c r="P425" s="264"/>
      <c r="R425" s="264"/>
      <c r="S425" s="264"/>
      <c r="U425" s="264"/>
      <c r="V425" s="264"/>
    </row>
    <row r="426" spans="1:22" x14ac:dyDescent="0.2">
      <c r="A426" s="264"/>
      <c r="N426" s="264"/>
      <c r="P426" s="264"/>
      <c r="R426" s="264"/>
      <c r="S426" s="264"/>
      <c r="U426" s="264"/>
      <c r="V426" s="264"/>
    </row>
    <row r="427" spans="1:22" x14ac:dyDescent="0.2">
      <c r="A427" s="264"/>
      <c r="N427" s="264"/>
      <c r="P427" s="264"/>
      <c r="R427" s="264"/>
      <c r="S427" s="264"/>
      <c r="U427" s="264"/>
      <c r="V427" s="264"/>
    </row>
    <row r="428" spans="1:22" x14ac:dyDescent="0.2">
      <c r="A428" s="264"/>
      <c r="N428" s="264"/>
      <c r="P428" s="264"/>
      <c r="R428" s="264"/>
      <c r="S428" s="264"/>
      <c r="U428" s="264"/>
      <c r="V428" s="264"/>
    </row>
    <row r="429" spans="1:22" x14ac:dyDescent="0.2">
      <c r="A429" s="264"/>
      <c r="N429" s="264"/>
      <c r="P429" s="264"/>
      <c r="R429" s="264"/>
      <c r="S429" s="264"/>
      <c r="U429" s="264"/>
      <c r="V429" s="264"/>
    </row>
    <row r="430" spans="1:22" x14ac:dyDescent="0.2">
      <c r="A430" s="264"/>
      <c r="N430" s="264"/>
      <c r="P430" s="264"/>
      <c r="R430" s="264"/>
      <c r="S430" s="264"/>
      <c r="U430" s="264"/>
      <c r="V430" s="264"/>
    </row>
    <row r="431" spans="1:22" x14ac:dyDescent="0.2">
      <c r="A431" s="264"/>
      <c r="N431" s="264"/>
      <c r="P431" s="264"/>
      <c r="R431" s="264"/>
      <c r="S431" s="264"/>
      <c r="U431" s="264"/>
      <c r="V431" s="264"/>
    </row>
    <row r="432" spans="1:22" x14ac:dyDescent="0.2">
      <c r="A432" s="264"/>
      <c r="N432" s="264"/>
      <c r="P432" s="264"/>
      <c r="R432" s="264"/>
      <c r="S432" s="264"/>
      <c r="U432" s="264"/>
      <c r="V432" s="264"/>
    </row>
    <row r="433" spans="1:22" x14ac:dyDescent="0.2">
      <c r="A433" s="264"/>
      <c r="N433" s="264"/>
      <c r="P433" s="264"/>
      <c r="R433" s="264"/>
      <c r="S433" s="264"/>
      <c r="U433" s="264"/>
      <c r="V433" s="264"/>
    </row>
    <row r="434" spans="1:22" x14ac:dyDescent="0.2">
      <c r="A434" s="264"/>
      <c r="N434" s="264"/>
      <c r="P434" s="264"/>
      <c r="R434" s="264"/>
      <c r="S434" s="264"/>
      <c r="U434" s="264"/>
      <c r="V434" s="264"/>
    </row>
    <row r="435" spans="1:22" x14ac:dyDescent="0.2">
      <c r="A435" s="264"/>
      <c r="N435" s="264"/>
      <c r="P435" s="264"/>
      <c r="R435" s="264"/>
      <c r="S435" s="264"/>
      <c r="U435" s="264"/>
      <c r="V435" s="264"/>
    </row>
    <row r="436" spans="1:22" x14ac:dyDescent="0.2">
      <c r="A436" s="264"/>
      <c r="N436" s="264"/>
      <c r="P436" s="264"/>
      <c r="R436" s="264"/>
      <c r="S436" s="264"/>
      <c r="U436" s="264"/>
      <c r="V436" s="264"/>
    </row>
    <row r="437" spans="1:22" x14ac:dyDescent="0.2">
      <c r="A437" s="264"/>
      <c r="N437" s="264"/>
      <c r="P437" s="264"/>
      <c r="R437" s="264"/>
      <c r="S437" s="264"/>
      <c r="U437" s="264"/>
      <c r="V437" s="264"/>
    </row>
    <row r="438" spans="1:22" x14ac:dyDescent="0.2">
      <c r="A438" s="264"/>
      <c r="N438" s="264"/>
      <c r="P438" s="264"/>
      <c r="R438" s="264"/>
      <c r="S438" s="264"/>
      <c r="U438" s="264"/>
      <c r="V438" s="264"/>
    </row>
  </sheetData>
  <mergeCells count="3">
    <mergeCell ref="G1:H1"/>
    <mergeCell ref="A3:G3"/>
    <mergeCell ref="A4:G4"/>
  </mergeCells>
  <pageMargins left="0.25" right="0.25" top="0.75" bottom="0.75" header="0.3" footer="0.3"/>
  <pageSetup scale="67" fitToHeight="0" orientation="landscape" horizontalDpi="4294967294"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499984740745262"/>
  </sheetPr>
  <dimension ref="A1:BR438"/>
  <sheetViews>
    <sheetView topLeftCell="A184" workbookViewId="0">
      <selection activeCell="I107" sqref="I107:I110"/>
    </sheetView>
  </sheetViews>
  <sheetFormatPr defaultRowHeight="12" outlineLevelCol="1" x14ac:dyDescent="0.2"/>
  <cols>
    <col min="1" max="1" width="4.140625" style="111" customWidth="1"/>
    <col min="2" max="2" width="0.140625" style="7" customWidth="1"/>
    <col min="3" max="3" width="7.42578125" style="117" customWidth="1"/>
    <col min="4" max="4" width="33.42578125" style="7" customWidth="1"/>
    <col min="5" max="5" width="2.28515625" style="7" customWidth="1"/>
    <col min="6" max="6" width="19.7109375" style="7" customWidth="1"/>
    <col min="7" max="7" width="8.7109375" style="7" customWidth="1"/>
    <col min="8" max="8" width="2.85546875" style="7" customWidth="1"/>
    <col min="9" max="9" width="77.7109375" style="174" customWidth="1"/>
    <col min="10" max="10" width="10.5703125" style="119" customWidth="1"/>
    <col min="11" max="11" width="9.28515625" style="7" customWidth="1"/>
    <col min="12" max="12" width="4.28515625" style="119" customWidth="1"/>
    <col min="13" max="13" width="8.5703125" style="7" customWidth="1"/>
    <col min="14" max="14" width="4.28515625" style="119" customWidth="1"/>
    <col min="15" max="15" width="14.85546875" style="117" customWidth="1"/>
    <col min="16" max="16" width="12.85546875" style="119" bestFit="1" customWidth="1"/>
    <col min="17" max="17" width="1" style="7" customWidth="1"/>
    <col min="18" max="18" width="4.85546875" style="111" hidden="1" customWidth="1" outlineLevel="1"/>
    <col min="19" max="19" width="6" style="114" hidden="1" customWidth="1" outlineLevel="1"/>
    <col min="20" max="20" width="1" style="7" hidden="1" customWidth="1" outlineLevel="1"/>
    <col min="21" max="21" width="94.7109375" style="120" customWidth="1" collapsed="1"/>
    <col min="22" max="22" width="19.7109375" style="59" hidden="1" customWidth="1"/>
    <col min="23" max="23" width="78.28515625" style="7" customWidth="1"/>
    <col min="24" max="24" width="78.5703125" style="7" customWidth="1"/>
    <col min="25" max="25" width="73.7109375" style="7" customWidth="1"/>
    <col min="26" max="26" width="78.85546875" style="7" customWidth="1"/>
    <col min="27" max="27" width="101.7109375" style="7" customWidth="1"/>
    <col min="28" max="28" width="116.85546875" style="7" customWidth="1"/>
    <col min="29" max="29" width="112.85546875" style="7" customWidth="1"/>
    <col min="30" max="30" width="100.28515625" style="7" customWidth="1"/>
    <col min="31" max="31" width="92" style="7" customWidth="1"/>
    <col min="32" max="32" width="84.85546875" style="7" customWidth="1"/>
    <col min="33" max="33" width="57.7109375" style="7" customWidth="1"/>
    <col min="34" max="34" width="42.5703125" style="7" customWidth="1"/>
    <col min="35" max="35" width="47.7109375" style="7" customWidth="1"/>
    <col min="36" max="36" width="92" style="7" customWidth="1"/>
    <col min="37" max="37" width="62" style="7" customWidth="1"/>
    <col min="38" max="38" width="85.140625" style="7" customWidth="1"/>
    <col min="39" max="39" width="102.28515625" style="7" customWidth="1"/>
    <col min="40" max="40" width="111.7109375" style="7" customWidth="1"/>
    <col min="41" max="41" width="132.85546875" style="7" customWidth="1"/>
    <col min="42" max="42" width="81.7109375" style="7" customWidth="1"/>
    <col min="43" max="43" width="80.5703125" style="7" customWidth="1"/>
    <col min="44" max="44" width="66.85546875" style="7" customWidth="1"/>
    <col min="45" max="45" width="64.85546875" style="7" customWidth="1"/>
    <col min="46" max="46" width="84.28515625" style="7" customWidth="1"/>
    <col min="47" max="47" width="78.85546875" style="7" customWidth="1"/>
    <col min="48" max="48" width="31.140625" style="7" customWidth="1"/>
    <col min="49" max="49" width="40.85546875" style="7" customWidth="1"/>
    <col min="50" max="50" width="22.28515625" style="7" customWidth="1"/>
    <col min="51" max="51" width="17.7109375" style="7" customWidth="1"/>
    <col min="52" max="52" width="31.140625" style="7" customWidth="1"/>
    <col min="53" max="53" width="30.5703125" style="7" customWidth="1"/>
    <col min="54" max="54" width="20.28515625" style="7" customWidth="1"/>
    <col min="55" max="55" width="22.28515625" style="7" customWidth="1"/>
    <col min="56" max="56" width="41.42578125" style="7" customWidth="1"/>
    <col min="57" max="57" width="49.42578125" style="7" customWidth="1"/>
    <col min="58" max="58" width="36.85546875" style="7" customWidth="1"/>
    <col min="59" max="59" width="34.5703125" style="7" customWidth="1"/>
    <col min="60" max="60" width="20.5703125" style="7" customWidth="1"/>
    <col min="61" max="61" width="19.42578125" style="7" customWidth="1"/>
    <col min="62" max="62" width="15.42578125" style="7" customWidth="1"/>
    <col min="63" max="63" width="18.5703125" style="7" customWidth="1"/>
    <col min="64" max="64" width="53.7109375" style="7" customWidth="1"/>
    <col min="65" max="65" width="41.7109375" style="7" customWidth="1"/>
    <col min="66" max="66" width="42.28515625" style="7" customWidth="1"/>
    <col min="67" max="67" width="56.28515625" style="7" customWidth="1"/>
    <col min="68" max="68" width="50.5703125" style="7" customWidth="1"/>
    <col min="69" max="69" width="33.7109375" style="7" customWidth="1"/>
    <col min="70" max="70" width="30.5703125" style="7" customWidth="1"/>
    <col min="71" max="71" width="41.42578125" style="7" customWidth="1"/>
    <col min="72" max="72" width="53.42578125" style="7" customWidth="1"/>
    <col min="73" max="73" width="48.85546875" style="7" customWidth="1"/>
    <col min="74" max="74" width="32" style="7" customWidth="1"/>
    <col min="75" max="75" width="43.140625" style="7" customWidth="1"/>
    <col min="76" max="76" width="36.5703125" style="7" customWidth="1"/>
    <col min="77" max="77" width="43.140625" style="7" customWidth="1"/>
    <col min="78" max="78" width="36" style="7" customWidth="1"/>
    <col min="79" max="79" width="42.85546875" style="7" customWidth="1"/>
    <col min="80" max="80" width="43.140625" style="7" customWidth="1"/>
    <col min="81" max="81" width="58.85546875" style="7" customWidth="1"/>
    <col min="82" max="82" width="34.28515625" style="7" customWidth="1"/>
    <col min="83" max="16384" width="9.140625" style="7"/>
  </cols>
  <sheetData>
    <row r="1" spans="1:70" ht="18" x14ac:dyDescent="0.25">
      <c r="A1" s="52"/>
      <c r="B1" s="2"/>
      <c r="C1" s="3" t="s">
        <v>0</v>
      </c>
      <c r="D1" s="162" t="str">
        <f>'A1. BudgetSumm'!D1</f>
        <v xml:space="preserve">The IMAG Academy </v>
      </c>
      <c r="E1" s="53"/>
      <c r="F1" s="53"/>
      <c r="G1" s="434" t="s">
        <v>58</v>
      </c>
      <c r="H1" s="434"/>
      <c r="I1" s="158" t="s">
        <v>257</v>
      </c>
      <c r="J1" s="54"/>
      <c r="L1" s="54"/>
      <c r="N1" s="54"/>
      <c r="O1" s="55"/>
      <c r="P1" s="54"/>
      <c r="Q1" s="2"/>
      <c r="R1" s="56"/>
      <c r="S1" s="57"/>
      <c r="T1" s="2"/>
      <c r="U1" s="58"/>
    </row>
    <row r="2" spans="1:70" x14ac:dyDescent="0.2">
      <c r="A2" s="56"/>
      <c r="B2" s="2"/>
      <c r="C2" s="55"/>
      <c r="D2" s="2"/>
      <c r="E2" s="2"/>
      <c r="F2" s="2"/>
      <c r="G2" s="2"/>
      <c r="H2" s="2"/>
      <c r="I2" s="167" t="s">
        <v>256</v>
      </c>
      <c r="J2" s="60"/>
      <c r="K2" s="2"/>
      <c r="L2" s="60"/>
      <c r="M2" s="2"/>
      <c r="N2" s="60"/>
      <c r="O2" s="55"/>
      <c r="P2" s="60"/>
      <c r="Q2" s="2"/>
      <c r="R2" s="56"/>
      <c r="S2" s="57"/>
      <c r="T2" s="2"/>
      <c r="U2" s="58"/>
    </row>
    <row r="3" spans="1:70" ht="12.75" x14ac:dyDescent="0.2">
      <c r="A3" s="435" t="s">
        <v>308</v>
      </c>
      <c r="B3" s="435"/>
      <c r="C3" s="435"/>
      <c r="D3" s="435"/>
      <c r="E3" s="435"/>
      <c r="F3" s="435"/>
      <c r="G3" s="435"/>
      <c r="H3" s="61"/>
      <c r="I3" s="168" t="s">
        <v>258</v>
      </c>
      <c r="J3" s="61"/>
      <c r="K3" s="61"/>
      <c r="L3" s="61"/>
      <c r="M3" s="61"/>
      <c r="N3" s="61"/>
      <c r="O3" s="61"/>
      <c r="P3" s="61"/>
      <c r="Q3" s="2"/>
      <c r="R3" s="2"/>
      <c r="S3" s="57"/>
      <c r="T3" s="2"/>
      <c r="U3" s="58"/>
    </row>
    <row r="4" spans="1:70" x14ac:dyDescent="0.2">
      <c r="A4" s="431"/>
      <c r="B4" s="431"/>
      <c r="C4" s="431"/>
      <c r="D4" s="431"/>
      <c r="E4" s="431"/>
      <c r="F4" s="431"/>
      <c r="G4" s="431"/>
      <c r="H4" s="61"/>
      <c r="I4" s="241" t="s">
        <v>307</v>
      </c>
      <c r="J4" s="61"/>
      <c r="K4" s="61"/>
      <c r="L4" s="61"/>
      <c r="M4" s="61"/>
      <c r="N4" s="61"/>
      <c r="O4" s="61"/>
      <c r="P4" s="61"/>
      <c r="Q4" s="2"/>
      <c r="R4" s="2"/>
      <c r="S4" s="57"/>
      <c r="T4" s="2"/>
      <c r="U4" s="58"/>
    </row>
    <row r="5" spans="1:70" ht="12.75" x14ac:dyDescent="0.2">
      <c r="A5" s="10"/>
      <c r="B5" s="62"/>
      <c r="C5" s="62"/>
      <c r="D5" s="62"/>
      <c r="E5" s="62"/>
      <c r="F5" s="62"/>
      <c r="G5" s="62"/>
      <c r="H5" s="62"/>
      <c r="I5" s="178"/>
      <c r="J5" s="62"/>
      <c r="K5" s="62"/>
      <c r="L5" s="62"/>
      <c r="M5" s="62"/>
      <c r="N5" s="62"/>
      <c r="O5" s="62"/>
      <c r="P5" s="63"/>
      <c r="Q5" s="2"/>
      <c r="R5" s="2"/>
      <c r="S5" s="57"/>
      <c r="T5" s="2"/>
      <c r="U5" s="58"/>
    </row>
    <row r="6" spans="1:70" s="37" customFormat="1" hidden="1" x14ac:dyDescent="0.2">
      <c r="A6" s="64"/>
      <c r="C6" s="65"/>
      <c r="H6" s="67">
        <v>3</v>
      </c>
      <c r="I6" s="179">
        <v>7</v>
      </c>
      <c r="J6" s="66">
        <v>8</v>
      </c>
      <c r="K6" s="68">
        <v>9</v>
      </c>
      <c r="L6" s="66">
        <v>10</v>
      </c>
      <c r="M6" s="68">
        <v>11</v>
      </c>
      <c r="N6" s="66">
        <v>12</v>
      </c>
      <c r="O6" s="67">
        <v>13</v>
      </c>
      <c r="P6" s="66">
        <v>14</v>
      </c>
      <c r="R6" s="64"/>
      <c r="S6" s="69"/>
      <c r="U6" s="70"/>
      <c r="V6" s="71"/>
    </row>
    <row r="7" spans="1:70" ht="28.5" thickBot="1" x14ac:dyDescent="0.25">
      <c r="A7" s="5"/>
      <c r="C7" s="7"/>
      <c r="E7" s="72"/>
      <c r="F7" s="72"/>
      <c r="G7" s="72"/>
      <c r="H7" s="2"/>
      <c r="I7" s="180" t="s">
        <v>4</v>
      </c>
      <c r="J7" s="74" t="s">
        <v>59</v>
      </c>
      <c r="L7" s="7"/>
      <c r="N7" s="7"/>
      <c r="O7" s="7"/>
      <c r="P7" s="7"/>
      <c r="R7" s="7"/>
      <c r="S7" s="7"/>
      <c r="U7" s="7"/>
      <c r="V7" s="7"/>
      <c r="BR7" s="28"/>
    </row>
    <row r="8" spans="1:70" ht="34.5" thickBot="1" x14ac:dyDescent="0.25">
      <c r="A8" s="75" t="s">
        <v>3</v>
      </c>
      <c r="B8" s="73"/>
      <c r="C8" s="76" t="s">
        <v>60</v>
      </c>
      <c r="D8" s="76"/>
      <c r="E8" s="72"/>
      <c r="F8" s="10" t="s">
        <v>263</v>
      </c>
      <c r="G8" s="205" t="s">
        <v>61</v>
      </c>
      <c r="H8" s="2"/>
      <c r="I8" s="181" t="s">
        <v>259</v>
      </c>
      <c r="J8" s="74"/>
      <c r="L8" s="7"/>
      <c r="N8" s="7"/>
      <c r="O8" s="7"/>
      <c r="P8" s="7"/>
      <c r="R8" s="7"/>
      <c r="S8" s="7"/>
      <c r="U8" s="7"/>
      <c r="V8" s="7"/>
      <c r="BR8" s="28"/>
    </row>
    <row r="9" spans="1:70" x14ac:dyDescent="0.2">
      <c r="A9" s="77"/>
      <c r="B9" s="29"/>
      <c r="C9" s="2"/>
      <c r="D9" s="2"/>
      <c r="E9" s="2"/>
      <c r="F9" s="2"/>
      <c r="G9" s="202"/>
      <c r="H9" s="2"/>
      <c r="I9" s="227" t="s">
        <v>280</v>
      </c>
      <c r="J9" s="74"/>
      <c r="L9" s="7"/>
      <c r="N9" s="7"/>
      <c r="O9" s="7"/>
      <c r="P9" s="7"/>
      <c r="R9" s="7"/>
      <c r="S9" s="7"/>
      <c r="U9" s="7"/>
      <c r="V9" s="7"/>
      <c r="BR9" s="28"/>
    </row>
    <row r="10" spans="1:70" x14ac:dyDescent="0.2">
      <c r="A10" s="18">
        <v>1</v>
      </c>
      <c r="B10" s="18"/>
      <c r="C10" s="19" t="s">
        <v>6</v>
      </c>
      <c r="D10" s="19"/>
      <c r="E10" s="2"/>
      <c r="F10" s="86">
        <f>6500*345</f>
        <v>2242500</v>
      </c>
      <c r="G10" s="84"/>
      <c r="H10" s="2"/>
      <c r="I10" s="184" t="s">
        <v>481</v>
      </c>
      <c r="J10" s="74"/>
      <c r="L10" s="7"/>
      <c r="N10" s="7"/>
      <c r="O10" s="7"/>
      <c r="P10" s="7"/>
      <c r="R10" s="7"/>
      <c r="S10" s="7"/>
      <c r="U10" s="7"/>
      <c r="V10" s="7"/>
      <c r="BR10" s="28"/>
    </row>
    <row r="11" spans="1:70" x14ac:dyDescent="0.2">
      <c r="A11" s="18">
        <v>2</v>
      </c>
      <c r="B11" s="18"/>
      <c r="C11" s="19" t="s">
        <v>7</v>
      </c>
      <c r="D11" s="19"/>
      <c r="E11" s="2"/>
      <c r="F11" s="86"/>
      <c r="G11" s="84"/>
      <c r="H11" s="2"/>
      <c r="I11" s="185"/>
      <c r="J11" s="74"/>
      <c r="L11" s="7"/>
      <c r="N11" s="7"/>
      <c r="O11" s="7"/>
      <c r="P11" s="7"/>
      <c r="R11" s="7"/>
      <c r="S11" s="7"/>
      <c r="U11" s="7"/>
      <c r="V11" s="7"/>
      <c r="BR11" s="28"/>
    </row>
    <row r="12" spans="1:70" x14ac:dyDescent="0.2">
      <c r="A12" s="18">
        <v>3</v>
      </c>
      <c r="B12" s="18"/>
      <c r="C12" s="19" t="s">
        <v>8</v>
      </c>
      <c r="D12" s="19"/>
      <c r="E12" s="2"/>
      <c r="F12" s="86"/>
      <c r="G12" s="84"/>
      <c r="H12" s="2"/>
      <c r="I12" s="185"/>
      <c r="J12" s="74"/>
      <c r="L12" s="7"/>
      <c r="N12" s="7"/>
      <c r="O12" s="7"/>
      <c r="P12" s="7"/>
      <c r="R12" s="7"/>
      <c r="S12" s="7"/>
      <c r="U12" s="7"/>
      <c r="V12" s="7"/>
      <c r="BR12" s="28"/>
    </row>
    <row r="13" spans="1:70" x14ac:dyDescent="0.2">
      <c r="A13" s="18">
        <v>4</v>
      </c>
      <c r="B13" s="18"/>
      <c r="C13" s="19" t="s">
        <v>10</v>
      </c>
      <c r="D13" s="19"/>
      <c r="E13" s="2"/>
      <c r="F13" s="86"/>
      <c r="G13" s="84"/>
      <c r="H13" s="2"/>
      <c r="I13" s="182" t="s">
        <v>479</v>
      </c>
      <c r="J13" s="74"/>
      <c r="L13" s="7"/>
      <c r="N13" s="7"/>
      <c r="O13" s="7"/>
      <c r="P13" s="7"/>
      <c r="R13" s="7"/>
      <c r="S13" s="7"/>
      <c r="U13" s="7"/>
      <c r="V13" s="7"/>
      <c r="BR13" s="28"/>
    </row>
    <row r="14" spans="1:70" x14ac:dyDescent="0.2">
      <c r="A14" s="18">
        <v>5</v>
      </c>
      <c r="B14" s="18"/>
      <c r="C14" s="19" t="s">
        <v>11</v>
      </c>
      <c r="D14" s="19"/>
      <c r="E14" s="2"/>
      <c r="F14" s="86"/>
      <c r="G14" s="84"/>
      <c r="H14" s="2"/>
      <c r="I14" s="184"/>
      <c r="J14" s="74"/>
      <c r="L14" s="7"/>
      <c r="N14" s="7"/>
      <c r="O14" s="7"/>
      <c r="P14" s="7"/>
      <c r="R14" s="7"/>
      <c r="S14" s="7"/>
      <c r="U14" s="7"/>
      <c r="V14" s="7"/>
      <c r="BR14" s="28"/>
    </row>
    <row r="15" spans="1:70" x14ac:dyDescent="0.2">
      <c r="A15" s="18">
        <v>6</v>
      </c>
      <c r="B15" s="18"/>
      <c r="C15" s="19" t="s">
        <v>13</v>
      </c>
      <c r="D15" s="19"/>
      <c r="E15" s="2"/>
      <c r="F15" s="86">
        <f>(124*0.33)*180</f>
        <v>7365.6</v>
      </c>
      <c r="G15" s="84"/>
      <c r="H15" s="2"/>
      <c r="I15" s="185" t="s">
        <v>396</v>
      </c>
      <c r="J15" s="74"/>
      <c r="L15" s="7"/>
      <c r="N15" s="7"/>
      <c r="O15" s="7"/>
      <c r="P15" s="7"/>
      <c r="R15" s="7"/>
      <c r="S15" s="7"/>
      <c r="U15" s="7"/>
      <c r="V15" s="7"/>
      <c r="BR15" s="28"/>
    </row>
    <row r="16" spans="1:70" x14ac:dyDescent="0.2">
      <c r="A16" s="18">
        <v>7</v>
      </c>
      <c r="C16" s="18" t="s">
        <v>15</v>
      </c>
      <c r="D16" s="19"/>
      <c r="E16" s="2"/>
      <c r="F16" s="86"/>
      <c r="G16" s="84"/>
      <c r="H16" s="2"/>
      <c r="I16" s="185"/>
      <c r="J16" s="74"/>
      <c r="L16" s="7"/>
      <c r="N16" s="7"/>
      <c r="O16" s="7"/>
      <c r="P16" s="7"/>
      <c r="R16" s="7"/>
      <c r="S16" s="7"/>
      <c r="U16" s="7"/>
      <c r="V16" s="7"/>
      <c r="BR16" s="28"/>
    </row>
    <row r="17" spans="1:70" x14ac:dyDescent="0.2">
      <c r="A17" s="18">
        <v>8</v>
      </c>
      <c r="B17" s="18"/>
      <c r="C17" s="19" t="s">
        <v>17</v>
      </c>
      <c r="D17" s="19"/>
      <c r="E17" s="2"/>
      <c r="F17" s="86"/>
      <c r="G17" s="84"/>
      <c r="H17" s="2"/>
      <c r="I17" s="182"/>
      <c r="J17" s="74"/>
      <c r="L17" s="7"/>
      <c r="N17" s="7"/>
      <c r="O17" s="7"/>
      <c r="P17" s="7"/>
      <c r="R17" s="7"/>
      <c r="S17" s="7"/>
      <c r="U17" s="7"/>
      <c r="V17" s="7"/>
      <c r="BR17" s="28"/>
    </row>
    <row r="18" spans="1:70" x14ac:dyDescent="0.2">
      <c r="A18" s="18">
        <v>9</v>
      </c>
      <c r="B18" s="18"/>
      <c r="C18" s="19" t="s">
        <v>20</v>
      </c>
      <c r="D18" s="19"/>
      <c r="E18" s="2"/>
      <c r="F18" s="86"/>
      <c r="G18" s="84"/>
      <c r="H18" s="2"/>
      <c r="J18" s="74"/>
      <c r="L18" s="7"/>
      <c r="N18" s="7"/>
      <c r="O18" s="7"/>
      <c r="P18" s="7"/>
      <c r="R18" s="7"/>
      <c r="S18" s="7"/>
      <c r="U18" s="7"/>
      <c r="V18" s="7"/>
      <c r="BR18" s="28"/>
    </row>
    <row r="19" spans="1:70" x14ac:dyDescent="0.2">
      <c r="A19" s="18">
        <v>10</v>
      </c>
      <c r="B19" s="18"/>
      <c r="C19" s="19" t="s">
        <v>23</v>
      </c>
      <c r="D19" s="19"/>
      <c r="E19" s="2"/>
      <c r="F19" s="86"/>
      <c r="G19" s="84"/>
      <c r="H19" s="2"/>
      <c r="I19" s="185">
        <v>1</v>
      </c>
      <c r="J19" s="74"/>
      <c r="L19" s="7"/>
      <c r="N19" s="7"/>
      <c r="O19" s="7"/>
      <c r="P19" s="7"/>
      <c r="R19" s="7"/>
      <c r="S19" s="7"/>
      <c r="U19" s="7"/>
      <c r="V19" s="7"/>
      <c r="BR19" s="28"/>
    </row>
    <row r="20" spans="1:70" x14ac:dyDescent="0.2">
      <c r="A20" s="18">
        <v>11</v>
      </c>
      <c r="B20" s="18"/>
      <c r="C20" s="19" t="s">
        <v>25</v>
      </c>
      <c r="D20" s="19"/>
      <c r="E20" s="2"/>
      <c r="F20" s="86"/>
      <c r="G20" s="84"/>
      <c r="H20" s="2"/>
      <c r="I20" s="184"/>
      <c r="J20" s="74"/>
      <c r="L20" s="7"/>
      <c r="N20" s="7"/>
      <c r="O20" s="7"/>
      <c r="P20" s="7"/>
      <c r="R20" s="7"/>
      <c r="S20" s="7"/>
      <c r="U20" s="7"/>
      <c r="V20" s="7"/>
      <c r="BR20" s="28"/>
    </row>
    <row r="21" spans="1:70" x14ac:dyDescent="0.2">
      <c r="A21" s="18">
        <v>12</v>
      </c>
      <c r="B21" s="18"/>
      <c r="C21" s="19" t="s">
        <v>27</v>
      </c>
      <c r="D21" s="24"/>
      <c r="E21" s="2"/>
      <c r="F21" s="86"/>
      <c r="G21" s="84"/>
      <c r="H21" s="2"/>
      <c r="I21" s="185"/>
      <c r="J21" s="74"/>
      <c r="L21" s="7"/>
      <c r="N21" s="7"/>
      <c r="O21" s="7"/>
      <c r="P21" s="7"/>
      <c r="R21" s="7"/>
      <c r="S21" s="7"/>
      <c r="U21" s="7"/>
      <c r="V21" s="7"/>
      <c r="BR21" s="28"/>
    </row>
    <row r="22" spans="1:70" x14ac:dyDescent="0.2">
      <c r="A22" s="18">
        <v>13</v>
      </c>
      <c r="B22" s="18"/>
      <c r="C22" s="19" t="s">
        <v>27</v>
      </c>
      <c r="D22" s="24"/>
      <c r="E22" s="2"/>
      <c r="F22" s="86"/>
      <c r="G22" s="84"/>
      <c r="H22" s="2"/>
      <c r="I22" s="185"/>
      <c r="J22" s="74"/>
      <c r="L22" s="7"/>
      <c r="N22" s="7"/>
      <c r="O22" s="7"/>
      <c r="P22" s="7"/>
      <c r="R22" s="7"/>
      <c r="S22" s="7"/>
      <c r="U22" s="7"/>
      <c r="V22" s="7"/>
      <c r="BR22" s="28"/>
    </row>
    <row r="23" spans="1:70" x14ac:dyDescent="0.2">
      <c r="A23" s="18">
        <v>12</v>
      </c>
      <c r="B23" s="18"/>
      <c r="C23" s="19" t="s">
        <v>27</v>
      </c>
      <c r="D23" s="24"/>
      <c r="E23" s="2"/>
      <c r="F23" s="86"/>
      <c r="G23" s="84"/>
      <c r="H23" s="2"/>
      <c r="I23" s="184"/>
      <c r="J23" s="74"/>
      <c r="L23" s="7"/>
      <c r="N23" s="7"/>
      <c r="O23" s="7"/>
      <c r="P23" s="7"/>
      <c r="R23" s="7"/>
      <c r="S23" s="7"/>
      <c r="U23" s="7"/>
      <c r="V23" s="7"/>
      <c r="BR23" s="28"/>
    </row>
    <row r="24" spans="1:70" x14ac:dyDescent="0.2">
      <c r="A24" s="18">
        <v>13</v>
      </c>
      <c r="B24" s="18"/>
      <c r="C24" s="19" t="s">
        <v>27</v>
      </c>
      <c r="D24" s="24"/>
      <c r="E24" s="2"/>
      <c r="F24" s="86"/>
      <c r="G24" s="84"/>
      <c r="H24" s="2"/>
      <c r="I24" s="185"/>
      <c r="J24" s="59"/>
      <c r="L24" s="7"/>
      <c r="N24" s="7"/>
      <c r="O24" s="7"/>
      <c r="P24" s="7"/>
      <c r="R24" s="7"/>
      <c r="S24" s="7"/>
      <c r="U24" s="7"/>
      <c r="V24" s="7"/>
    </row>
    <row r="25" spans="1:70" ht="5.0999999999999996" customHeight="1" x14ac:dyDescent="0.2">
      <c r="A25" s="18"/>
      <c r="B25" s="18"/>
      <c r="C25" s="19"/>
      <c r="D25" s="106"/>
      <c r="E25" s="37"/>
      <c r="F25" s="219"/>
      <c r="G25" s="220"/>
      <c r="H25" s="2"/>
      <c r="I25" s="185"/>
      <c r="J25" s="59"/>
      <c r="L25" s="7"/>
      <c r="N25" s="7"/>
      <c r="O25" s="7"/>
      <c r="P25" s="7"/>
      <c r="R25" s="7"/>
      <c r="S25" s="7"/>
      <c r="U25" s="7"/>
      <c r="V25" s="7"/>
    </row>
    <row r="26" spans="1:70" x14ac:dyDescent="0.2">
      <c r="A26" s="18">
        <v>14</v>
      </c>
      <c r="B26" s="18"/>
      <c r="C26" s="25" t="s">
        <v>29</v>
      </c>
      <c r="D26" s="25"/>
      <c r="E26" s="2"/>
      <c r="F26" s="240">
        <f>SUM(F9:F25)</f>
        <v>2249865.6</v>
      </c>
      <c r="G26" s="84"/>
      <c r="H26" s="2"/>
      <c r="I26" s="184" t="s">
        <v>340</v>
      </c>
      <c r="J26" s="59"/>
      <c r="L26" s="7"/>
      <c r="N26" s="7"/>
      <c r="O26" s="7"/>
      <c r="P26" s="7"/>
      <c r="R26" s="7"/>
      <c r="S26" s="7"/>
      <c r="U26" s="7"/>
      <c r="V26" s="7"/>
    </row>
    <row r="27" spans="1:70" x14ac:dyDescent="0.2">
      <c r="A27" s="77"/>
      <c r="B27" s="29"/>
      <c r="C27" s="2"/>
      <c r="D27" s="2"/>
      <c r="E27" s="2"/>
      <c r="F27" s="2"/>
      <c r="G27" s="2"/>
      <c r="H27" s="2"/>
      <c r="I27" s="248"/>
      <c r="J27" s="59"/>
      <c r="L27" s="7"/>
      <c r="N27" s="7"/>
      <c r="O27" s="7"/>
      <c r="P27" s="7"/>
      <c r="R27" s="7"/>
      <c r="S27" s="7"/>
      <c r="U27" s="7"/>
      <c r="V27" s="7"/>
    </row>
    <row r="28" spans="1:70" x14ac:dyDescent="0.2">
      <c r="A28" s="78">
        <v>100</v>
      </c>
      <c r="B28" s="33"/>
      <c r="C28" s="79" t="s">
        <v>32</v>
      </c>
      <c r="D28" s="79"/>
      <c r="E28" s="2"/>
      <c r="F28" s="231"/>
      <c r="G28" s="231"/>
      <c r="I28" s="7"/>
      <c r="J28" s="81" t="s">
        <v>62</v>
      </c>
      <c r="L28" s="7"/>
      <c r="N28" s="7"/>
      <c r="O28" s="7"/>
      <c r="P28" s="7"/>
      <c r="R28" s="7"/>
      <c r="S28" s="7"/>
      <c r="U28" s="7"/>
      <c r="V28" s="7"/>
    </row>
    <row r="29" spans="1:70" x14ac:dyDescent="0.2">
      <c r="A29" s="7"/>
      <c r="C29" s="7"/>
      <c r="H29" s="2"/>
      <c r="I29" s="7"/>
      <c r="J29" s="59" t="s">
        <v>63</v>
      </c>
      <c r="L29" s="7"/>
      <c r="N29" s="7"/>
      <c r="O29" s="7"/>
      <c r="P29" s="7"/>
      <c r="R29" s="7"/>
      <c r="S29" s="7"/>
      <c r="U29" s="7"/>
      <c r="V29" s="7"/>
    </row>
    <row r="30" spans="1:70" x14ac:dyDescent="0.2">
      <c r="A30" s="85">
        <v>111</v>
      </c>
      <c r="B30" s="33"/>
      <c r="C30" s="18" t="s">
        <v>64</v>
      </c>
      <c r="D30" s="79"/>
      <c r="E30" s="2"/>
      <c r="F30" s="86">
        <v>1500</v>
      </c>
      <c r="G30" s="84"/>
      <c r="H30" s="2"/>
      <c r="I30" s="184" t="s">
        <v>349</v>
      </c>
      <c r="J30" s="59" t="s">
        <v>63</v>
      </c>
      <c r="L30" s="7"/>
      <c r="N30" s="7"/>
      <c r="O30" s="7"/>
      <c r="P30" s="7"/>
      <c r="R30" s="7"/>
      <c r="S30" s="7"/>
      <c r="U30" s="7"/>
      <c r="V30" s="7"/>
    </row>
    <row r="31" spans="1:70" x14ac:dyDescent="0.2">
      <c r="A31" s="85">
        <v>112</v>
      </c>
      <c r="B31" s="33"/>
      <c r="C31" s="18" t="s">
        <v>65</v>
      </c>
      <c r="D31" s="41"/>
      <c r="E31" s="2"/>
      <c r="F31" s="86"/>
      <c r="G31" s="84"/>
      <c r="H31" s="2"/>
      <c r="I31" s="185"/>
      <c r="J31" s="59" t="s">
        <v>63</v>
      </c>
      <c r="L31" s="7"/>
      <c r="N31" s="7"/>
      <c r="O31" s="7"/>
      <c r="P31" s="7"/>
      <c r="R31" s="7"/>
      <c r="S31" s="7"/>
      <c r="U31" s="7"/>
      <c r="V31" s="7"/>
    </row>
    <row r="32" spans="1:70" x14ac:dyDescent="0.2">
      <c r="A32" s="85">
        <v>113</v>
      </c>
      <c r="B32" s="33"/>
      <c r="C32" s="18" t="s">
        <v>67</v>
      </c>
      <c r="D32" s="41"/>
      <c r="E32" s="2"/>
      <c r="F32" s="86">
        <v>100</v>
      </c>
      <c r="G32" s="84"/>
      <c r="H32" s="2"/>
      <c r="I32" s="185" t="s">
        <v>382</v>
      </c>
      <c r="J32" s="59"/>
      <c r="L32" s="7"/>
      <c r="N32" s="7"/>
      <c r="O32" s="7"/>
      <c r="P32" s="7"/>
      <c r="R32" s="7"/>
      <c r="S32" s="7"/>
      <c r="U32" s="7"/>
      <c r="V32" s="7"/>
    </row>
    <row r="33" spans="1:22" x14ac:dyDescent="0.2">
      <c r="A33" s="85"/>
      <c r="B33" s="33"/>
      <c r="C33" s="18"/>
      <c r="D33" s="41"/>
      <c r="E33" s="2"/>
      <c r="F33" s="219"/>
      <c r="G33" s="220"/>
      <c r="H33" s="2"/>
      <c r="I33" s="185"/>
      <c r="J33" s="59"/>
      <c r="L33" s="7"/>
      <c r="N33" s="7"/>
      <c r="O33" s="7"/>
      <c r="P33" s="7"/>
      <c r="R33" s="7"/>
      <c r="S33" s="7"/>
      <c r="U33" s="7"/>
      <c r="V33" s="7"/>
    </row>
    <row r="34" spans="1:22" x14ac:dyDescent="0.2">
      <c r="A34" s="82">
        <v>110</v>
      </c>
      <c r="B34" s="33"/>
      <c r="C34" s="83" t="s">
        <v>271</v>
      </c>
      <c r="D34" s="79"/>
      <c r="E34" s="2"/>
      <c r="F34" s="240">
        <f>SUM(F29:F33)</f>
        <v>1600</v>
      </c>
      <c r="G34" s="84"/>
      <c r="H34" s="2"/>
      <c r="I34" s="184" t="s">
        <v>270</v>
      </c>
      <c r="J34" s="59" t="s">
        <v>70</v>
      </c>
      <c r="L34" s="7"/>
      <c r="N34" s="7"/>
      <c r="O34" s="7"/>
      <c r="P34" s="7"/>
      <c r="R34" s="7"/>
      <c r="S34" s="7"/>
      <c r="U34" s="7"/>
      <c r="V34" s="7"/>
    </row>
    <row r="35" spans="1:22" x14ac:dyDescent="0.2">
      <c r="A35" s="82"/>
      <c r="B35" s="33"/>
      <c r="C35" s="83"/>
      <c r="D35" s="79"/>
      <c r="E35" s="2"/>
      <c r="F35" s="219"/>
      <c r="G35" s="220"/>
      <c r="H35" s="2"/>
      <c r="I35" s="184"/>
      <c r="J35" s="59"/>
      <c r="L35" s="7"/>
      <c r="N35" s="7"/>
      <c r="O35" s="7"/>
      <c r="P35" s="7"/>
      <c r="R35" s="7"/>
      <c r="S35" s="7"/>
      <c r="U35" s="7"/>
      <c r="V35" s="7"/>
    </row>
    <row r="36" spans="1:22" x14ac:dyDescent="0.2">
      <c r="A36" s="85">
        <v>121</v>
      </c>
      <c r="B36" s="33"/>
      <c r="C36" s="18" t="s">
        <v>282</v>
      </c>
      <c r="D36" s="79"/>
      <c r="E36" s="2"/>
      <c r="F36" s="86">
        <f>86482</f>
        <v>86482</v>
      </c>
      <c r="G36" s="89">
        <v>1</v>
      </c>
      <c r="H36" s="2"/>
      <c r="I36" s="399" t="s">
        <v>487</v>
      </c>
      <c r="J36" s="59" t="s">
        <v>70</v>
      </c>
      <c r="L36" s="7"/>
      <c r="N36" s="7"/>
      <c r="O36" s="7"/>
      <c r="P36" s="7"/>
      <c r="R36" s="7"/>
      <c r="S36" s="7"/>
      <c r="U36" s="7"/>
      <c r="V36" s="7"/>
    </row>
    <row r="37" spans="1:22" x14ac:dyDescent="0.2">
      <c r="A37" s="85">
        <v>122</v>
      </c>
      <c r="B37" s="33"/>
      <c r="C37" s="18" t="s">
        <v>72</v>
      </c>
      <c r="D37" s="79"/>
      <c r="E37" s="2"/>
      <c r="F37" s="86"/>
      <c r="G37" s="84"/>
      <c r="H37" s="2"/>
      <c r="I37" s="184"/>
      <c r="J37" s="59" t="s">
        <v>70</v>
      </c>
      <c r="L37" s="7"/>
      <c r="N37" s="7"/>
      <c r="O37" s="7"/>
      <c r="P37" s="7"/>
      <c r="R37" s="7"/>
      <c r="S37" s="7"/>
      <c r="U37" s="7"/>
      <c r="V37" s="7"/>
    </row>
    <row r="38" spans="1:22" x14ac:dyDescent="0.2">
      <c r="A38" s="85"/>
      <c r="B38" s="33"/>
      <c r="C38" s="18"/>
      <c r="D38" s="79"/>
      <c r="E38" s="2"/>
      <c r="F38" s="219"/>
      <c r="G38" s="220"/>
      <c r="H38" s="2"/>
      <c r="I38" s="184"/>
      <c r="J38" s="59"/>
      <c r="L38" s="7"/>
      <c r="N38" s="7"/>
      <c r="O38" s="7"/>
      <c r="P38" s="7"/>
      <c r="R38" s="7"/>
      <c r="S38" s="7"/>
      <c r="U38" s="7"/>
      <c r="V38" s="7"/>
    </row>
    <row r="39" spans="1:22" x14ac:dyDescent="0.2">
      <c r="A39" s="82">
        <v>120</v>
      </c>
      <c r="B39" s="87"/>
      <c r="C39" s="83" t="s">
        <v>68</v>
      </c>
      <c r="D39" s="18"/>
      <c r="E39" s="2"/>
      <c r="F39" s="240">
        <f>SUM(F35:F38)</f>
        <v>86482</v>
      </c>
      <c r="G39" s="88">
        <f>G36</f>
        <v>1</v>
      </c>
      <c r="H39" s="2"/>
      <c r="I39" s="184" t="s">
        <v>69</v>
      </c>
      <c r="J39" s="59" t="s">
        <v>75</v>
      </c>
      <c r="L39" s="7"/>
      <c r="N39" s="7"/>
      <c r="O39" s="7"/>
      <c r="P39" s="7"/>
      <c r="R39" s="7"/>
      <c r="S39" s="7"/>
      <c r="U39" s="7"/>
      <c r="V39" s="7"/>
    </row>
    <row r="40" spans="1:22" x14ac:dyDescent="0.2">
      <c r="A40" s="82"/>
      <c r="B40" s="87"/>
      <c r="C40" s="83"/>
      <c r="D40" s="18"/>
      <c r="E40" s="2"/>
      <c r="F40" s="219"/>
      <c r="G40" s="220"/>
      <c r="H40" s="2"/>
      <c r="I40" s="184"/>
      <c r="J40" s="59"/>
      <c r="L40" s="7"/>
      <c r="N40" s="7"/>
      <c r="O40" s="7"/>
      <c r="P40" s="7"/>
      <c r="R40" s="7"/>
      <c r="S40" s="7"/>
      <c r="U40" s="7"/>
      <c r="V40" s="7"/>
    </row>
    <row r="41" spans="1:22" x14ac:dyDescent="0.2">
      <c r="A41" s="85">
        <v>131</v>
      </c>
      <c r="B41" s="33"/>
      <c r="C41" s="18" t="s">
        <v>283</v>
      </c>
      <c r="D41" s="79"/>
      <c r="E41" s="2"/>
      <c r="F41" s="86">
        <f>57168*0.5</f>
        <v>28584</v>
      </c>
      <c r="G41" s="89">
        <v>0.5</v>
      </c>
      <c r="H41" s="2"/>
      <c r="I41" s="399" t="s">
        <v>488</v>
      </c>
      <c r="J41" s="59" t="s">
        <v>75</v>
      </c>
      <c r="L41" s="7"/>
      <c r="N41" s="7"/>
      <c r="O41" s="7"/>
      <c r="P41" s="7"/>
      <c r="R41" s="7"/>
      <c r="S41" s="7"/>
      <c r="U41" s="7"/>
      <c r="V41" s="7"/>
    </row>
    <row r="42" spans="1:22" x14ac:dyDescent="0.2">
      <c r="A42" s="85">
        <v>132</v>
      </c>
      <c r="B42" s="33"/>
      <c r="C42" s="18" t="s">
        <v>72</v>
      </c>
      <c r="D42" s="79"/>
      <c r="E42" s="2"/>
      <c r="F42" s="86">
        <v>15000</v>
      </c>
      <c r="G42" s="84"/>
      <c r="H42" s="2"/>
      <c r="I42" s="184" t="s">
        <v>473</v>
      </c>
      <c r="J42" s="59" t="s">
        <v>75</v>
      </c>
      <c r="L42" s="7"/>
      <c r="N42" s="7"/>
      <c r="O42" s="7"/>
      <c r="P42" s="7"/>
      <c r="R42" s="7"/>
      <c r="S42" s="7"/>
      <c r="U42" s="7"/>
      <c r="V42" s="7"/>
    </row>
    <row r="43" spans="1:22" x14ac:dyDescent="0.2">
      <c r="A43" s="85"/>
      <c r="B43" s="33"/>
      <c r="C43" s="18"/>
      <c r="D43" s="79"/>
      <c r="E43" s="2"/>
      <c r="F43" s="219"/>
      <c r="G43" s="220"/>
      <c r="H43" s="2"/>
      <c r="I43" s="184"/>
      <c r="J43" s="59"/>
      <c r="L43" s="7"/>
      <c r="N43" s="7"/>
      <c r="O43" s="7"/>
      <c r="P43" s="7"/>
      <c r="R43" s="7"/>
      <c r="S43" s="7"/>
      <c r="U43" s="7"/>
      <c r="V43" s="7"/>
    </row>
    <row r="44" spans="1:22" x14ac:dyDescent="0.2">
      <c r="A44" s="82">
        <v>130</v>
      </c>
      <c r="B44" s="87"/>
      <c r="C44" s="83" t="s">
        <v>73</v>
      </c>
      <c r="D44" s="18"/>
      <c r="E44" s="2"/>
      <c r="F44" s="240">
        <f>SUM(F40:F43)</f>
        <v>43584</v>
      </c>
      <c r="G44" s="88">
        <f>G41</f>
        <v>0.5</v>
      </c>
      <c r="H44" s="2"/>
      <c r="I44" s="184" t="s">
        <v>74</v>
      </c>
      <c r="J44" s="59" t="s">
        <v>79</v>
      </c>
      <c r="L44" s="7"/>
      <c r="N44" s="7"/>
      <c r="O44" s="7"/>
      <c r="P44" s="7"/>
      <c r="R44" s="7"/>
      <c r="S44" s="7"/>
      <c r="U44" s="7"/>
      <c r="V44" s="7"/>
    </row>
    <row r="45" spans="1:22" x14ac:dyDescent="0.2">
      <c r="A45" s="82"/>
      <c r="B45" s="87"/>
      <c r="C45" s="83"/>
      <c r="D45" s="18"/>
      <c r="E45" s="2"/>
      <c r="F45" s="219"/>
      <c r="G45" s="220"/>
      <c r="H45" s="2"/>
      <c r="I45" s="184"/>
      <c r="J45" s="59"/>
      <c r="L45" s="7"/>
      <c r="N45" s="7"/>
      <c r="O45" s="7"/>
      <c r="P45" s="7"/>
      <c r="R45" s="7"/>
      <c r="S45" s="7"/>
      <c r="U45" s="7"/>
      <c r="V45" s="7"/>
    </row>
    <row r="46" spans="1:22" x14ac:dyDescent="0.2">
      <c r="A46" s="85">
        <v>141</v>
      </c>
      <c r="B46" s="33"/>
      <c r="C46" s="18" t="s">
        <v>284</v>
      </c>
      <c r="D46" s="79"/>
      <c r="E46" s="2"/>
      <c r="F46" s="86">
        <v>0</v>
      </c>
      <c r="G46" s="89">
        <v>0</v>
      </c>
      <c r="H46" s="2"/>
      <c r="I46" s="186"/>
      <c r="J46" s="59" t="s">
        <v>79</v>
      </c>
      <c r="L46" s="7"/>
      <c r="N46" s="7"/>
      <c r="O46" s="7"/>
      <c r="P46" s="7"/>
      <c r="R46" s="7"/>
      <c r="S46" s="7"/>
      <c r="U46" s="7"/>
      <c r="V46" s="7"/>
    </row>
    <row r="47" spans="1:22" x14ac:dyDescent="0.2">
      <c r="A47" s="85">
        <v>142</v>
      </c>
      <c r="B47" s="33"/>
      <c r="C47" s="18" t="s">
        <v>72</v>
      </c>
      <c r="D47" s="79"/>
      <c r="E47" s="2"/>
      <c r="F47" s="86">
        <v>6000</v>
      </c>
      <c r="G47" s="84"/>
      <c r="H47" s="2"/>
      <c r="I47" s="184" t="s">
        <v>383</v>
      </c>
      <c r="J47" s="59" t="s">
        <v>79</v>
      </c>
      <c r="L47" s="7"/>
      <c r="N47" s="7"/>
      <c r="O47" s="7"/>
      <c r="P47" s="7"/>
      <c r="R47" s="7"/>
      <c r="S47" s="7"/>
      <c r="U47" s="7"/>
      <c r="V47" s="7"/>
    </row>
    <row r="48" spans="1:22" x14ac:dyDescent="0.2">
      <c r="A48" s="85"/>
      <c r="B48" s="33"/>
      <c r="C48" s="18"/>
      <c r="D48" s="79"/>
      <c r="E48" s="2"/>
      <c r="F48" s="219"/>
      <c r="G48" s="220"/>
      <c r="H48" s="2"/>
      <c r="I48" s="184"/>
      <c r="J48" s="59"/>
      <c r="L48" s="7"/>
      <c r="N48" s="7"/>
      <c r="O48" s="7"/>
      <c r="P48" s="7"/>
      <c r="R48" s="7"/>
      <c r="S48" s="7"/>
      <c r="U48" s="7"/>
      <c r="V48" s="7"/>
    </row>
    <row r="49" spans="1:22" x14ac:dyDescent="0.2">
      <c r="A49" s="82">
        <v>140</v>
      </c>
      <c r="B49" s="33"/>
      <c r="C49" s="83" t="s">
        <v>77</v>
      </c>
      <c r="D49" s="41"/>
      <c r="E49" s="2"/>
      <c r="F49" s="240">
        <f>SUM(F45:F48)</f>
        <v>6000</v>
      </c>
      <c r="G49" s="88">
        <f>G46</f>
        <v>0</v>
      </c>
      <c r="H49" s="2"/>
      <c r="I49" s="184" t="s">
        <v>78</v>
      </c>
      <c r="J49" s="59" t="s">
        <v>82</v>
      </c>
      <c r="L49" s="7"/>
      <c r="N49" s="7"/>
      <c r="O49" s="7"/>
      <c r="P49" s="7"/>
      <c r="R49" s="7"/>
      <c r="S49" s="7"/>
      <c r="U49" s="7"/>
      <c r="V49" s="7"/>
    </row>
    <row r="50" spans="1:22" x14ac:dyDescent="0.2">
      <c r="A50" s="82"/>
      <c r="B50" s="33"/>
      <c r="C50" s="83"/>
      <c r="D50" s="41"/>
      <c r="E50" s="2"/>
      <c r="F50" s="219"/>
      <c r="G50" s="220"/>
      <c r="H50" s="2"/>
      <c r="I50" s="184"/>
      <c r="J50" s="59"/>
      <c r="L50" s="7"/>
      <c r="N50" s="7"/>
      <c r="O50" s="7"/>
      <c r="P50" s="7"/>
      <c r="R50" s="7"/>
      <c r="S50" s="7"/>
      <c r="U50" s="7"/>
      <c r="V50" s="7"/>
    </row>
    <row r="51" spans="1:22" x14ac:dyDescent="0.2">
      <c r="A51" s="85">
        <v>151</v>
      </c>
      <c r="B51" s="33"/>
      <c r="C51" s="18" t="s">
        <v>285</v>
      </c>
      <c r="D51" s="79"/>
      <c r="E51" s="2"/>
      <c r="F51" s="86">
        <v>0</v>
      </c>
      <c r="G51" s="89">
        <v>0</v>
      </c>
      <c r="H51" s="2"/>
      <c r="I51" s="186"/>
      <c r="J51" s="59" t="s">
        <v>82</v>
      </c>
      <c r="L51" s="7"/>
      <c r="N51" s="7"/>
      <c r="O51" s="7"/>
      <c r="P51" s="7"/>
      <c r="R51" s="7"/>
      <c r="S51" s="7"/>
      <c r="U51" s="7"/>
      <c r="V51" s="7"/>
    </row>
    <row r="52" spans="1:22" x14ac:dyDescent="0.2">
      <c r="A52" s="85">
        <v>152</v>
      </c>
      <c r="B52" s="33"/>
      <c r="C52" s="18" t="s">
        <v>72</v>
      </c>
      <c r="D52" s="79"/>
      <c r="E52" s="2"/>
      <c r="F52" s="86">
        <v>1000</v>
      </c>
      <c r="G52" s="84"/>
      <c r="H52" s="2"/>
      <c r="I52" s="184" t="s">
        <v>384</v>
      </c>
      <c r="J52" s="59" t="s">
        <v>82</v>
      </c>
      <c r="L52" s="7"/>
      <c r="N52" s="7"/>
      <c r="O52" s="7"/>
      <c r="P52" s="7"/>
      <c r="R52" s="7"/>
      <c r="S52" s="7"/>
      <c r="U52" s="7"/>
      <c r="V52" s="7"/>
    </row>
    <row r="53" spans="1:22" x14ac:dyDescent="0.2">
      <c r="A53" s="85"/>
      <c r="B53" s="33"/>
      <c r="C53" s="18"/>
      <c r="D53" s="79"/>
      <c r="E53" s="2"/>
      <c r="F53" s="219"/>
      <c r="G53" s="220"/>
      <c r="H53" s="2"/>
      <c r="I53" s="184"/>
      <c r="J53" s="59"/>
      <c r="L53" s="7"/>
      <c r="N53" s="7"/>
      <c r="O53" s="7"/>
      <c r="P53" s="7"/>
      <c r="R53" s="7"/>
      <c r="S53" s="7"/>
      <c r="U53" s="7"/>
      <c r="V53" s="7"/>
    </row>
    <row r="54" spans="1:22" x14ac:dyDescent="0.2">
      <c r="A54" s="82">
        <v>150</v>
      </c>
      <c r="B54" s="33"/>
      <c r="C54" s="83" t="s">
        <v>80</v>
      </c>
      <c r="D54" s="41"/>
      <c r="E54" s="2"/>
      <c r="F54" s="240">
        <f>SUM(F50:F53)</f>
        <v>1000</v>
      </c>
      <c r="G54" s="88">
        <f>G51</f>
        <v>0</v>
      </c>
      <c r="H54" s="2"/>
      <c r="I54" s="184" t="s">
        <v>81</v>
      </c>
      <c r="J54" s="59" t="s">
        <v>85</v>
      </c>
      <c r="L54" s="7"/>
      <c r="N54" s="7"/>
      <c r="O54" s="7"/>
      <c r="P54" s="7"/>
      <c r="R54" s="7"/>
      <c r="S54" s="7"/>
      <c r="U54" s="7"/>
      <c r="V54" s="7"/>
    </row>
    <row r="55" spans="1:22" x14ac:dyDescent="0.2">
      <c r="A55" s="395"/>
      <c r="B55" s="42"/>
      <c r="C55" s="396"/>
      <c r="D55" s="41"/>
      <c r="E55" s="2"/>
      <c r="F55" s="219"/>
      <c r="G55" s="220"/>
      <c r="H55" s="2"/>
      <c r="I55" s="184"/>
      <c r="J55" s="59"/>
      <c r="L55" s="7"/>
      <c r="N55" s="7"/>
      <c r="O55" s="7"/>
      <c r="P55" s="7"/>
      <c r="R55" s="7"/>
      <c r="S55" s="7"/>
      <c r="U55" s="7"/>
      <c r="V55" s="7"/>
    </row>
    <row r="56" spans="1:22" x14ac:dyDescent="0.2">
      <c r="A56" s="397">
        <v>161</v>
      </c>
      <c r="B56" s="42"/>
      <c r="C56" s="41" t="s">
        <v>286</v>
      </c>
      <c r="D56" s="398"/>
      <c r="E56" s="2"/>
      <c r="F56" s="86">
        <v>43428</v>
      </c>
      <c r="G56" s="89">
        <v>1</v>
      </c>
      <c r="H56" s="2"/>
      <c r="I56" s="399" t="s">
        <v>501</v>
      </c>
      <c r="J56" s="59" t="s">
        <v>85</v>
      </c>
      <c r="L56" s="7"/>
      <c r="N56" s="7"/>
      <c r="O56" s="7"/>
      <c r="P56" s="7"/>
      <c r="R56" s="7"/>
      <c r="S56" s="7"/>
      <c r="U56" s="7"/>
      <c r="V56" s="7"/>
    </row>
    <row r="57" spans="1:22" x14ac:dyDescent="0.2">
      <c r="A57" s="397">
        <v>162</v>
      </c>
      <c r="B57" s="42"/>
      <c r="C57" s="41" t="s">
        <v>72</v>
      </c>
      <c r="D57" s="398"/>
      <c r="E57" s="2"/>
      <c r="F57" s="86">
        <v>0</v>
      </c>
      <c r="G57" s="84"/>
      <c r="H57" s="2"/>
      <c r="I57" s="187"/>
      <c r="J57" s="59" t="s">
        <v>85</v>
      </c>
      <c r="L57" s="7"/>
      <c r="N57" s="7"/>
      <c r="O57" s="7"/>
      <c r="P57" s="7"/>
      <c r="R57" s="7"/>
      <c r="S57" s="7"/>
      <c r="U57" s="7"/>
      <c r="V57" s="7"/>
    </row>
    <row r="58" spans="1:22" x14ac:dyDescent="0.2">
      <c r="A58" s="397">
        <v>163</v>
      </c>
      <c r="B58" s="42"/>
      <c r="C58" s="41" t="s">
        <v>86</v>
      </c>
      <c r="D58" s="398"/>
      <c r="E58" s="2"/>
      <c r="F58" s="86">
        <v>200</v>
      </c>
      <c r="G58" s="84"/>
      <c r="H58" s="2"/>
      <c r="I58" s="187" t="s">
        <v>385</v>
      </c>
      <c r="J58" s="59" t="s">
        <v>87</v>
      </c>
      <c r="L58" s="7"/>
      <c r="N58" s="7"/>
      <c r="O58" s="7"/>
      <c r="P58" s="7"/>
      <c r="R58" s="7"/>
      <c r="S58" s="7"/>
      <c r="U58" s="7"/>
      <c r="V58" s="7"/>
    </row>
    <row r="59" spans="1:22" x14ac:dyDescent="0.2">
      <c r="A59" s="397">
        <v>164</v>
      </c>
      <c r="B59" s="42"/>
      <c r="C59" s="41" t="s">
        <v>88</v>
      </c>
      <c r="D59" s="41"/>
      <c r="E59" s="2"/>
      <c r="F59" s="86">
        <v>0</v>
      </c>
      <c r="G59" s="84"/>
      <c r="H59" s="2"/>
      <c r="I59" s="187" t="s">
        <v>416</v>
      </c>
      <c r="J59" s="59" t="s">
        <v>85</v>
      </c>
      <c r="L59" s="7"/>
      <c r="N59" s="7"/>
      <c r="O59" s="7"/>
      <c r="P59" s="7"/>
      <c r="R59" s="7"/>
      <c r="S59" s="7"/>
      <c r="U59" s="7"/>
      <c r="V59" s="7"/>
    </row>
    <row r="60" spans="1:22" x14ac:dyDescent="0.2">
      <c r="A60" s="397"/>
      <c r="B60" s="42"/>
      <c r="C60" s="41"/>
      <c r="D60" s="41"/>
      <c r="E60" s="2"/>
      <c r="F60" s="219"/>
      <c r="G60" s="220"/>
      <c r="H60" s="2"/>
      <c r="I60" s="187"/>
      <c r="J60" s="59"/>
      <c r="L60" s="7"/>
      <c r="N60" s="7"/>
      <c r="O60" s="7"/>
      <c r="P60" s="7"/>
      <c r="R60" s="7"/>
      <c r="S60" s="7"/>
      <c r="U60" s="7"/>
      <c r="V60" s="7"/>
    </row>
    <row r="61" spans="1:22" ht="24" x14ac:dyDescent="0.2">
      <c r="A61" s="82">
        <v>160</v>
      </c>
      <c r="B61" s="33"/>
      <c r="C61" s="83" t="s">
        <v>83</v>
      </c>
      <c r="D61" s="41"/>
      <c r="E61" s="2"/>
      <c r="F61" s="240">
        <f>SUM(F55:F60)</f>
        <v>43628</v>
      </c>
      <c r="G61" s="88">
        <f>G56</f>
        <v>1</v>
      </c>
      <c r="H61" s="2"/>
      <c r="I61" s="184" t="s">
        <v>84</v>
      </c>
      <c r="J61" s="59" t="s">
        <v>87</v>
      </c>
      <c r="L61" s="7"/>
      <c r="N61" s="7"/>
      <c r="O61" s="7"/>
      <c r="P61" s="7"/>
      <c r="R61" s="7"/>
      <c r="S61" s="7"/>
      <c r="U61" s="7"/>
      <c r="V61" s="7"/>
    </row>
    <row r="62" spans="1:22" x14ac:dyDescent="0.2">
      <c r="A62" s="82"/>
      <c r="B62" s="33"/>
      <c r="C62" s="83"/>
      <c r="D62" s="41"/>
      <c r="E62" s="2"/>
      <c r="F62" s="219"/>
      <c r="G62" s="220"/>
      <c r="H62" s="2"/>
      <c r="I62" s="184"/>
      <c r="J62" s="59"/>
      <c r="L62" s="7"/>
      <c r="N62" s="7"/>
      <c r="O62" s="7"/>
      <c r="P62" s="7"/>
      <c r="R62" s="7"/>
      <c r="S62" s="7"/>
      <c r="U62" s="7"/>
      <c r="V62" s="7"/>
    </row>
    <row r="63" spans="1:22" x14ac:dyDescent="0.2">
      <c r="A63" s="82"/>
      <c r="B63" s="33"/>
      <c r="C63" s="83"/>
      <c r="D63" s="41"/>
      <c r="E63" s="2"/>
      <c r="F63" s="219"/>
      <c r="G63" s="220"/>
      <c r="H63" s="2"/>
      <c r="I63" s="184"/>
      <c r="J63" s="59"/>
      <c r="L63" s="7"/>
      <c r="N63" s="7"/>
      <c r="O63" s="7"/>
      <c r="P63" s="7"/>
      <c r="R63" s="7"/>
      <c r="S63" s="7"/>
      <c r="U63" s="7"/>
      <c r="V63" s="7"/>
    </row>
    <row r="64" spans="1:22" x14ac:dyDescent="0.2">
      <c r="A64" s="85">
        <v>171</v>
      </c>
      <c r="B64" s="33"/>
      <c r="C64" s="18" t="s">
        <v>71</v>
      </c>
      <c r="D64" s="79"/>
      <c r="E64" s="2"/>
      <c r="F64" s="86">
        <v>0</v>
      </c>
      <c r="G64" s="89">
        <v>0</v>
      </c>
      <c r="H64" s="2"/>
      <c r="I64" s="186"/>
      <c r="J64" s="59" t="s">
        <v>87</v>
      </c>
      <c r="L64" s="7"/>
      <c r="N64" s="7"/>
      <c r="O64" s="7"/>
      <c r="P64" s="7"/>
      <c r="R64" s="7"/>
      <c r="S64" s="7"/>
      <c r="U64" s="7"/>
      <c r="V64" s="7"/>
    </row>
    <row r="65" spans="1:22" x14ac:dyDescent="0.2">
      <c r="A65" s="85">
        <v>172</v>
      </c>
      <c r="B65" s="33"/>
      <c r="C65" s="18" t="s">
        <v>72</v>
      </c>
      <c r="D65" s="79"/>
      <c r="E65" s="2"/>
      <c r="F65" s="86">
        <v>0</v>
      </c>
      <c r="G65" s="84"/>
      <c r="H65" s="2"/>
      <c r="I65" s="187"/>
      <c r="J65" s="59" t="s">
        <v>87</v>
      </c>
      <c r="L65" s="7"/>
      <c r="N65" s="7"/>
      <c r="O65" s="7"/>
      <c r="P65" s="7"/>
      <c r="R65" s="7"/>
      <c r="S65" s="7"/>
      <c r="U65" s="7"/>
      <c r="V65" s="7"/>
    </row>
    <row r="66" spans="1:22" x14ac:dyDescent="0.2">
      <c r="A66" s="85">
        <v>173</v>
      </c>
      <c r="B66" s="33"/>
      <c r="C66" s="18" t="s">
        <v>92</v>
      </c>
      <c r="D66" s="41"/>
      <c r="E66" s="2"/>
      <c r="F66" s="86">
        <v>1000</v>
      </c>
      <c r="G66" s="84"/>
      <c r="H66" s="2"/>
      <c r="I66" s="185" t="s">
        <v>386</v>
      </c>
      <c r="J66" s="59" t="s">
        <v>94</v>
      </c>
      <c r="L66" s="7"/>
      <c r="N66" s="7"/>
      <c r="O66" s="7"/>
      <c r="P66" s="7"/>
      <c r="R66" s="7"/>
      <c r="S66" s="7"/>
      <c r="U66" s="7"/>
      <c r="V66" s="7"/>
    </row>
    <row r="67" spans="1:22" x14ac:dyDescent="0.2">
      <c r="A67" s="85"/>
      <c r="B67" s="33"/>
      <c r="C67" s="18"/>
      <c r="D67" s="41"/>
      <c r="E67" s="2"/>
      <c r="F67" s="219"/>
      <c r="G67" s="220"/>
      <c r="H67" s="2"/>
      <c r="I67" s="185"/>
      <c r="J67" s="59"/>
      <c r="L67" s="7"/>
      <c r="N67" s="7"/>
      <c r="O67" s="7"/>
      <c r="P67" s="7"/>
      <c r="R67" s="7"/>
      <c r="S67" s="7"/>
      <c r="U67" s="7"/>
      <c r="V67" s="7"/>
    </row>
    <row r="68" spans="1:22" x14ac:dyDescent="0.2">
      <c r="A68" s="82">
        <v>170</v>
      </c>
      <c r="B68" s="90"/>
      <c r="C68" s="83" t="s">
        <v>90</v>
      </c>
      <c r="D68" s="91"/>
      <c r="E68" s="2"/>
      <c r="F68" s="240">
        <f>SUM(F63:F67)</f>
        <v>1000</v>
      </c>
      <c r="G68" s="88">
        <f>G64</f>
        <v>0</v>
      </c>
      <c r="H68" s="2"/>
      <c r="I68" s="184" t="s">
        <v>91</v>
      </c>
      <c r="J68" s="59" t="s">
        <v>87</v>
      </c>
      <c r="L68" s="7"/>
      <c r="N68" s="7"/>
      <c r="O68" s="7"/>
      <c r="P68" s="7"/>
      <c r="R68" s="7"/>
      <c r="S68" s="7"/>
      <c r="U68" s="7"/>
      <c r="V68" s="7"/>
    </row>
    <row r="69" spans="1:22" x14ac:dyDescent="0.2">
      <c r="A69" s="82"/>
      <c r="B69" s="90"/>
      <c r="C69" s="83"/>
      <c r="D69" s="91"/>
      <c r="E69" s="2"/>
      <c r="F69" s="219"/>
      <c r="G69" s="220"/>
      <c r="H69" s="2"/>
      <c r="I69" s="184"/>
      <c r="J69" s="59"/>
      <c r="L69" s="7"/>
      <c r="N69" s="7"/>
      <c r="O69" s="7"/>
      <c r="P69" s="7"/>
      <c r="R69" s="7"/>
      <c r="S69" s="7"/>
      <c r="U69" s="7"/>
      <c r="V69" s="7"/>
    </row>
    <row r="70" spans="1:22" x14ac:dyDescent="0.2">
      <c r="A70" s="82"/>
      <c r="B70" s="90"/>
      <c r="C70" s="83"/>
      <c r="D70" s="91"/>
      <c r="E70" s="2"/>
      <c r="F70" s="219"/>
      <c r="G70" s="220"/>
      <c r="H70" s="2"/>
      <c r="I70" s="184"/>
      <c r="J70" s="59"/>
      <c r="L70" s="7"/>
      <c r="N70" s="7"/>
      <c r="O70" s="7"/>
      <c r="P70" s="7"/>
      <c r="R70" s="7"/>
      <c r="S70" s="7"/>
      <c r="U70" s="7"/>
      <c r="V70" s="7"/>
    </row>
    <row r="71" spans="1:22" x14ac:dyDescent="0.2">
      <c r="A71" s="397">
        <v>181</v>
      </c>
      <c r="B71" s="42"/>
      <c r="C71" s="41" t="s">
        <v>357</v>
      </c>
      <c r="D71" s="398"/>
      <c r="E71" s="2"/>
      <c r="F71" s="86">
        <f>57168+(35674*0.5)</f>
        <v>75005</v>
      </c>
      <c r="G71" s="89">
        <v>1.5</v>
      </c>
      <c r="H71" s="2"/>
      <c r="I71" s="400" t="s">
        <v>505</v>
      </c>
      <c r="J71" s="59" t="s">
        <v>87</v>
      </c>
      <c r="L71" s="7"/>
      <c r="N71" s="7"/>
      <c r="O71" s="7"/>
      <c r="P71" s="7"/>
      <c r="R71" s="7"/>
      <c r="S71" s="7"/>
      <c r="U71" s="7"/>
      <c r="V71" s="7"/>
    </row>
    <row r="72" spans="1:22" x14ac:dyDescent="0.2">
      <c r="A72" s="92">
        <v>182</v>
      </c>
      <c r="B72" s="93"/>
      <c r="C72" s="94" t="s">
        <v>98</v>
      </c>
      <c r="D72" s="94"/>
      <c r="E72" s="2"/>
      <c r="F72" s="95">
        <v>500</v>
      </c>
      <c r="G72" s="96"/>
      <c r="H72" s="2"/>
      <c r="I72" s="188" t="s">
        <v>358</v>
      </c>
      <c r="J72" s="59" t="s">
        <v>94</v>
      </c>
      <c r="L72" s="7"/>
      <c r="N72" s="7"/>
      <c r="O72" s="7"/>
      <c r="P72" s="7"/>
      <c r="R72" s="7"/>
      <c r="S72" s="7"/>
      <c r="U72" s="7"/>
      <c r="V72" s="7"/>
    </row>
    <row r="73" spans="1:22" x14ac:dyDescent="0.2">
      <c r="A73" s="85">
        <v>183</v>
      </c>
      <c r="B73" s="33"/>
      <c r="C73" s="18" t="s">
        <v>65</v>
      </c>
      <c r="D73" s="41"/>
      <c r="E73" s="2"/>
      <c r="F73" s="86">
        <v>0</v>
      </c>
      <c r="G73" s="84"/>
      <c r="H73" s="2"/>
      <c r="I73" s="185"/>
      <c r="J73" s="59" t="s">
        <v>87</v>
      </c>
      <c r="L73" s="7"/>
      <c r="N73" s="7"/>
      <c r="O73" s="7"/>
      <c r="P73" s="7"/>
      <c r="R73" s="7"/>
      <c r="S73" s="7"/>
      <c r="U73" s="7"/>
      <c r="V73" s="7"/>
    </row>
    <row r="74" spans="1:22" x14ac:dyDescent="0.2">
      <c r="A74" s="85">
        <v>184</v>
      </c>
      <c r="B74" s="33"/>
      <c r="C74" s="18" t="s">
        <v>86</v>
      </c>
      <c r="D74" s="41"/>
      <c r="E74" s="2"/>
      <c r="F74" s="86">
        <v>250</v>
      </c>
      <c r="G74" s="84"/>
      <c r="H74" s="2"/>
      <c r="I74" s="185" t="s">
        <v>359</v>
      </c>
      <c r="J74" s="59"/>
      <c r="L74" s="7"/>
      <c r="N74" s="7"/>
      <c r="O74" s="7"/>
      <c r="P74" s="7"/>
      <c r="R74" s="7"/>
      <c r="S74" s="7"/>
      <c r="U74" s="7"/>
      <c r="V74" s="7"/>
    </row>
    <row r="75" spans="1:22" x14ac:dyDescent="0.2">
      <c r="A75" s="85">
        <v>185</v>
      </c>
      <c r="C75" s="7" t="s">
        <v>100</v>
      </c>
      <c r="D75" s="33" t="s">
        <v>101</v>
      </c>
      <c r="E75" s="2"/>
      <c r="F75" s="86">
        <v>500</v>
      </c>
      <c r="G75" s="84"/>
      <c r="H75" s="2"/>
      <c r="I75" s="189" t="s">
        <v>389</v>
      </c>
      <c r="J75" s="59" t="s">
        <v>87</v>
      </c>
      <c r="L75" s="7"/>
      <c r="N75" s="7"/>
      <c r="O75" s="7"/>
      <c r="P75" s="7"/>
      <c r="R75" s="7"/>
      <c r="S75" s="7"/>
      <c r="U75" s="7"/>
      <c r="V75" s="7"/>
    </row>
    <row r="76" spans="1:22" x14ac:dyDescent="0.2">
      <c r="A76" s="85">
        <v>186</v>
      </c>
      <c r="C76" s="231" t="s">
        <v>100</v>
      </c>
      <c r="D76" s="33"/>
      <c r="E76" s="2"/>
      <c r="F76" s="86"/>
      <c r="G76" s="84"/>
      <c r="H76" s="2"/>
      <c r="I76" s="189"/>
      <c r="J76" s="59"/>
      <c r="L76" s="7"/>
      <c r="N76" s="7"/>
      <c r="O76" s="7"/>
      <c r="P76" s="7"/>
      <c r="R76" s="7"/>
      <c r="S76" s="7"/>
      <c r="U76" s="7"/>
      <c r="V76" s="7"/>
    </row>
    <row r="77" spans="1:22" x14ac:dyDescent="0.2">
      <c r="A77" s="85">
        <v>187</v>
      </c>
      <c r="C77" s="231" t="s">
        <v>100</v>
      </c>
      <c r="D77" s="33"/>
      <c r="E77" s="2"/>
      <c r="F77" s="86"/>
      <c r="G77" s="84"/>
      <c r="H77" s="2"/>
      <c r="I77" s="189"/>
      <c r="J77" s="59"/>
      <c r="L77" s="7"/>
      <c r="N77" s="7"/>
      <c r="O77" s="7"/>
      <c r="P77" s="7"/>
      <c r="R77" s="7"/>
      <c r="S77" s="7"/>
      <c r="U77" s="7"/>
      <c r="V77" s="7"/>
    </row>
    <row r="78" spans="1:22" x14ac:dyDescent="0.2">
      <c r="A78" s="85"/>
      <c r="C78" s="7"/>
      <c r="D78" s="33"/>
      <c r="E78" s="2"/>
      <c r="F78" s="219"/>
      <c r="G78" s="220"/>
      <c r="H78" s="2"/>
      <c r="I78" s="189"/>
      <c r="J78" s="59"/>
      <c r="L78" s="7"/>
      <c r="N78" s="7"/>
      <c r="O78" s="7"/>
      <c r="P78" s="7"/>
      <c r="R78" s="7"/>
      <c r="S78" s="7"/>
      <c r="U78" s="7"/>
      <c r="V78" s="7"/>
    </row>
    <row r="79" spans="1:22" s="37" customFormat="1" x14ac:dyDescent="0.2">
      <c r="A79" s="82">
        <v>180</v>
      </c>
      <c r="B79" s="90"/>
      <c r="C79" s="83" t="s">
        <v>95</v>
      </c>
      <c r="D79" s="91"/>
      <c r="E79" s="2"/>
      <c r="F79" s="240">
        <f>SUM(F70:F78)</f>
        <v>76255</v>
      </c>
      <c r="G79" s="88">
        <f>G71</f>
        <v>1.5</v>
      </c>
      <c r="I79" s="184" t="s">
        <v>91</v>
      </c>
      <c r="J79" s="71"/>
    </row>
    <row r="80" spans="1:22" s="37" customFormat="1" x14ac:dyDescent="0.2">
      <c r="A80" s="222"/>
      <c r="B80" s="223"/>
      <c r="C80" s="224"/>
      <c r="D80" s="225"/>
      <c r="E80" s="2"/>
      <c r="F80" s="219"/>
      <c r="G80" s="220"/>
      <c r="I80" s="226"/>
      <c r="J80" s="71"/>
    </row>
    <row r="81" spans="1:22" s="37" customFormat="1" x14ac:dyDescent="0.2">
      <c r="A81" s="222"/>
      <c r="B81" s="223"/>
      <c r="C81" s="224" t="s">
        <v>279</v>
      </c>
      <c r="D81" s="225"/>
      <c r="E81" s="2"/>
      <c r="F81" s="240">
        <f>F34+F39+F44+F49+F54+F61+F68+F79</f>
        <v>259549</v>
      </c>
      <c r="G81" s="80">
        <f>G34+G39+G44+G49+G54+G61+G68+G79</f>
        <v>4</v>
      </c>
      <c r="H81" s="2"/>
      <c r="I81" s="183" t="str">
        <f>C28&amp;" - Calculates automatically."</f>
        <v>Administration - Calculates automatically.</v>
      </c>
      <c r="J81" s="71"/>
    </row>
    <row r="82" spans="1:22" s="37" customFormat="1" x14ac:dyDescent="0.2">
      <c r="A82" s="222"/>
      <c r="B82" s="223"/>
      <c r="C82" s="224"/>
      <c r="D82" s="225"/>
      <c r="E82" s="2"/>
      <c r="F82" s="219"/>
      <c r="G82" s="220"/>
      <c r="I82" s="226"/>
      <c r="J82" s="71"/>
    </row>
    <row r="83" spans="1:22" x14ac:dyDescent="0.2">
      <c r="A83" s="7"/>
      <c r="C83" s="7"/>
      <c r="I83" s="7"/>
      <c r="J83" s="81" t="s">
        <v>102</v>
      </c>
      <c r="L83" s="7"/>
      <c r="N83" s="7"/>
      <c r="O83" s="7"/>
      <c r="P83" s="7"/>
      <c r="R83" s="7"/>
      <c r="S83" s="7"/>
      <c r="U83" s="7"/>
      <c r="V83" s="7"/>
    </row>
    <row r="84" spans="1:22" x14ac:dyDescent="0.2">
      <c r="A84" s="227">
        <v>200</v>
      </c>
      <c r="C84" s="238" t="s">
        <v>33</v>
      </c>
      <c r="H84" s="2"/>
      <c r="I84" s="7"/>
      <c r="J84" s="59" t="s">
        <v>105</v>
      </c>
      <c r="L84" s="7"/>
      <c r="N84" s="7"/>
      <c r="O84" s="7"/>
      <c r="P84" s="7"/>
      <c r="R84" s="7"/>
      <c r="S84" s="7"/>
      <c r="U84" s="7"/>
      <c r="V84" s="7"/>
    </row>
    <row r="85" spans="1:22" x14ac:dyDescent="0.2">
      <c r="A85" s="85">
        <v>211</v>
      </c>
      <c r="B85" s="33"/>
      <c r="C85" s="18" t="s">
        <v>287</v>
      </c>
      <c r="D85" s="79"/>
      <c r="E85" s="2"/>
      <c r="F85" s="86">
        <f>56877</f>
        <v>56877</v>
      </c>
      <c r="G85" s="103">
        <v>1</v>
      </c>
      <c r="H85" s="2"/>
      <c r="I85" s="399" t="s">
        <v>390</v>
      </c>
      <c r="J85" s="59" t="s">
        <v>106</v>
      </c>
      <c r="L85" s="7"/>
      <c r="N85" s="7"/>
      <c r="O85" s="7"/>
      <c r="P85" s="7"/>
      <c r="R85" s="7"/>
      <c r="S85" s="7"/>
      <c r="U85" s="7"/>
      <c r="V85" s="7"/>
    </row>
    <row r="86" spans="1:22" x14ac:dyDescent="0.2">
      <c r="A86" s="85">
        <v>212</v>
      </c>
      <c r="B86" s="33"/>
      <c r="C86" s="18" t="s">
        <v>96</v>
      </c>
      <c r="D86" s="79"/>
      <c r="E86" s="2"/>
      <c r="F86" s="86">
        <v>0</v>
      </c>
      <c r="G86" s="103">
        <v>0</v>
      </c>
      <c r="H86" s="2"/>
      <c r="I86" s="187"/>
      <c r="J86" s="59" t="s">
        <v>106</v>
      </c>
      <c r="L86" s="7"/>
      <c r="N86" s="7"/>
      <c r="O86" s="7"/>
      <c r="P86" s="7"/>
      <c r="R86" s="7"/>
      <c r="S86" s="7"/>
      <c r="U86" s="7"/>
      <c r="V86" s="7"/>
    </row>
    <row r="87" spans="1:22" x14ac:dyDescent="0.2">
      <c r="A87" s="85">
        <v>213</v>
      </c>
      <c r="B87" s="33"/>
      <c r="C87" s="18" t="s">
        <v>72</v>
      </c>
      <c r="D87" s="79"/>
      <c r="E87" s="2"/>
      <c r="F87" s="86">
        <v>0</v>
      </c>
      <c r="G87" s="84"/>
      <c r="H87" s="2"/>
      <c r="I87" s="184"/>
      <c r="J87" s="59" t="s">
        <v>106</v>
      </c>
      <c r="L87" s="7"/>
      <c r="N87" s="7"/>
      <c r="O87" s="7"/>
      <c r="P87" s="7"/>
      <c r="R87" s="7"/>
      <c r="S87" s="7"/>
      <c r="U87" s="7"/>
      <c r="V87" s="7"/>
    </row>
    <row r="88" spans="1:22" x14ac:dyDescent="0.2">
      <c r="A88" s="85">
        <v>214</v>
      </c>
      <c r="B88" s="33"/>
      <c r="C88" s="18" t="s">
        <v>86</v>
      </c>
      <c r="D88" s="79"/>
      <c r="E88" s="2"/>
      <c r="F88" s="86">
        <v>500</v>
      </c>
      <c r="G88" s="84"/>
      <c r="H88" s="2"/>
      <c r="I88" s="184"/>
      <c r="J88" s="59" t="s">
        <v>106</v>
      </c>
      <c r="L88" s="7"/>
      <c r="N88" s="7"/>
      <c r="O88" s="7"/>
      <c r="P88" s="7"/>
      <c r="R88" s="7"/>
      <c r="S88" s="7"/>
      <c r="U88" s="7"/>
      <c r="V88" s="7"/>
    </row>
    <row r="89" spans="1:22" x14ac:dyDescent="0.2">
      <c r="A89" s="85">
        <v>215</v>
      </c>
      <c r="B89" s="33"/>
      <c r="C89" s="18" t="s">
        <v>65</v>
      </c>
      <c r="D89" s="41"/>
      <c r="E89" s="2"/>
      <c r="F89" s="86">
        <v>0</v>
      </c>
      <c r="G89" s="84"/>
      <c r="H89" s="2"/>
      <c r="I89" s="185"/>
      <c r="J89" s="59" t="s">
        <v>106</v>
      </c>
      <c r="L89" s="7"/>
      <c r="N89" s="7"/>
      <c r="O89" s="7"/>
      <c r="P89" s="7"/>
      <c r="R89" s="7"/>
      <c r="S89" s="7"/>
      <c r="U89" s="7"/>
      <c r="V89" s="7"/>
    </row>
    <row r="90" spans="1:22" x14ac:dyDescent="0.2">
      <c r="A90" s="82">
        <v>210</v>
      </c>
      <c r="B90" s="33"/>
      <c r="C90" s="83" t="s">
        <v>103</v>
      </c>
      <c r="D90" s="79"/>
      <c r="E90" s="2"/>
      <c r="F90" s="240">
        <f>SUM(F85:F89)</f>
        <v>57377</v>
      </c>
      <c r="G90" s="88">
        <f>G85+G86</f>
        <v>1</v>
      </c>
      <c r="H90" s="2"/>
      <c r="I90" s="184" t="s">
        <v>104</v>
      </c>
      <c r="J90" s="59" t="s">
        <v>109</v>
      </c>
      <c r="L90" s="7"/>
      <c r="N90" s="7"/>
      <c r="O90" s="7"/>
      <c r="P90" s="7"/>
      <c r="R90" s="7"/>
      <c r="S90" s="7"/>
      <c r="U90" s="7"/>
      <c r="V90" s="7"/>
    </row>
    <row r="91" spans="1:22" x14ac:dyDescent="0.2">
      <c r="A91" s="82"/>
      <c r="B91" s="33"/>
      <c r="C91" s="83"/>
      <c r="D91" s="79"/>
      <c r="E91" s="2"/>
      <c r="F91" s="219"/>
      <c r="G91" s="220"/>
      <c r="H91" s="2"/>
      <c r="I91" s="184"/>
      <c r="J91" s="59"/>
      <c r="L91" s="7"/>
      <c r="N91" s="7"/>
      <c r="O91" s="7"/>
      <c r="P91" s="7"/>
      <c r="R91" s="7"/>
      <c r="S91" s="7"/>
      <c r="U91" s="7"/>
      <c r="V91" s="7"/>
    </row>
    <row r="92" spans="1:22" x14ac:dyDescent="0.2">
      <c r="A92" s="82"/>
      <c r="B92" s="33"/>
      <c r="C92" s="83"/>
      <c r="D92" s="79"/>
      <c r="E92" s="2"/>
      <c r="F92" s="219"/>
      <c r="G92" s="220"/>
      <c r="H92" s="2"/>
      <c r="I92" s="184"/>
      <c r="J92" s="59"/>
      <c r="L92" s="7"/>
      <c r="N92" s="7"/>
      <c r="O92" s="7"/>
      <c r="P92" s="7"/>
      <c r="R92" s="7"/>
      <c r="S92" s="7"/>
      <c r="U92" s="7"/>
      <c r="V92" s="7"/>
    </row>
    <row r="93" spans="1:22" x14ac:dyDescent="0.2">
      <c r="A93" s="85">
        <v>221</v>
      </c>
      <c r="B93" s="87"/>
      <c r="C93" s="18" t="s">
        <v>110</v>
      </c>
      <c r="D93" s="18"/>
      <c r="E93" s="2"/>
      <c r="F93" s="86">
        <f>52049*15</f>
        <v>780735</v>
      </c>
      <c r="G93" s="89">
        <v>15</v>
      </c>
      <c r="H93" s="2"/>
      <c r="I93" s="400" t="s">
        <v>506</v>
      </c>
      <c r="J93" s="59" t="s">
        <v>111</v>
      </c>
      <c r="L93" s="7"/>
      <c r="N93" s="7"/>
      <c r="O93" s="7"/>
      <c r="P93" s="7"/>
      <c r="R93" s="7"/>
      <c r="S93" s="7"/>
      <c r="U93" s="7"/>
      <c r="V93" s="7"/>
    </row>
    <row r="94" spans="1:22" x14ac:dyDescent="0.2">
      <c r="A94" s="85">
        <v>222</v>
      </c>
      <c r="B94" s="87"/>
      <c r="C94" s="18" t="s">
        <v>112</v>
      </c>
      <c r="D94" s="18"/>
      <c r="E94" s="2"/>
      <c r="F94" s="86">
        <f>52049*2</f>
        <v>104098</v>
      </c>
      <c r="G94" s="89">
        <v>2</v>
      </c>
      <c r="H94" s="2"/>
      <c r="I94" s="400" t="s">
        <v>507</v>
      </c>
      <c r="J94" s="59" t="s">
        <v>113</v>
      </c>
      <c r="L94" s="7"/>
      <c r="N94" s="7"/>
      <c r="O94" s="7"/>
      <c r="P94" s="7"/>
      <c r="R94" s="7"/>
      <c r="S94" s="7"/>
      <c r="U94" s="7"/>
      <c r="V94" s="7"/>
    </row>
    <row r="95" spans="1:22" x14ac:dyDescent="0.2">
      <c r="A95" s="85"/>
      <c r="B95" s="87"/>
      <c r="C95" s="18"/>
      <c r="D95" s="18"/>
      <c r="E95" s="2"/>
      <c r="F95" s="219"/>
      <c r="G95" s="220"/>
      <c r="H95" s="2"/>
      <c r="I95" s="184"/>
      <c r="J95" s="59"/>
      <c r="L95" s="7"/>
      <c r="N95" s="7"/>
      <c r="O95" s="7"/>
      <c r="P95" s="7"/>
      <c r="R95" s="7"/>
      <c r="S95" s="7"/>
      <c r="U95" s="7"/>
      <c r="V95" s="7"/>
    </row>
    <row r="96" spans="1:22" x14ac:dyDescent="0.2">
      <c r="A96" s="82">
        <v>220</v>
      </c>
      <c r="B96" s="87"/>
      <c r="C96" s="83" t="s">
        <v>107</v>
      </c>
      <c r="D96" s="18"/>
      <c r="E96" s="2"/>
      <c r="F96" s="240">
        <f>SUM(F93:F94)</f>
        <v>884833</v>
      </c>
      <c r="G96" s="88">
        <f>G93+G94</f>
        <v>17</v>
      </c>
      <c r="H96" s="2"/>
      <c r="I96" s="184" t="s">
        <v>108</v>
      </c>
      <c r="J96" s="59" t="s">
        <v>109</v>
      </c>
      <c r="L96" s="7"/>
      <c r="N96" s="7"/>
      <c r="O96" s="7"/>
      <c r="P96" s="7"/>
      <c r="R96" s="7"/>
      <c r="S96" s="7"/>
      <c r="U96" s="7"/>
      <c r="V96" s="7"/>
    </row>
    <row r="97" spans="1:22" x14ac:dyDescent="0.2">
      <c r="A97" s="82"/>
      <c r="B97" s="87"/>
      <c r="C97" s="83"/>
      <c r="D97" s="18"/>
      <c r="E97" s="2"/>
      <c r="F97" s="219"/>
      <c r="G97" s="220"/>
      <c r="H97" s="2"/>
      <c r="I97" s="184"/>
      <c r="J97" s="59"/>
      <c r="L97" s="7"/>
      <c r="N97" s="7"/>
      <c r="O97" s="7"/>
      <c r="P97" s="7"/>
      <c r="R97" s="7"/>
      <c r="S97" s="7"/>
      <c r="U97" s="7"/>
      <c r="V97" s="7"/>
    </row>
    <row r="98" spans="1:22" x14ac:dyDescent="0.2">
      <c r="A98" s="82"/>
      <c r="B98" s="87"/>
      <c r="C98" s="83"/>
      <c r="D98" s="18"/>
      <c r="E98" s="2"/>
      <c r="F98" s="219"/>
      <c r="G98" s="220"/>
      <c r="H98" s="2"/>
      <c r="I98" s="184"/>
      <c r="J98" s="59"/>
      <c r="L98" s="7"/>
      <c r="N98" s="7"/>
      <c r="O98" s="7"/>
      <c r="P98" s="7"/>
      <c r="R98" s="7"/>
      <c r="S98" s="7"/>
      <c r="U98" s="7"/>
      <c r="V98" s="7"/>
    </row>
    <row r="99" spans="1:22" x14ac:dyDescent="0.2">
      <c r="A99" s="85">
        <v>231</v>
      </c>
      <c r="B99" s="87"/>
      <c r="C99" s="18" t="s">
        <v>288</v>
      </c>
      <c r="D99" s="18"/>
      <c r="E99" s="2"/>
      <c r="F99" s="86">
        <f>1*52049+(35674)</f>
        <v>87723</v>
      </c>
      <c r="G99" s="89">
        <v>2</v>
      </c>
      <c r="H99" s="2"/>
      <c r="I99" s="399" t="s">
        <v>502</v>
      </c>
      <c r="J99" s="59" t="s">
        <v>116</v>
      </c>
      <c r="L99" s="7"/>
      <c r="N99" s="7"/>
      <c r="O99" s="7"/>
      <c r="P99" s="7"/>
      <c r="R99" s="7"/>
      <c r="S99" s="7"/>
      <c r="U99" s="7"/>
      <c r="V99" s="7"/>
    </row>
    <row r="100" spans="1:22" x14ac:dyDescent="0.2">
      <c r="A100" s="85">
        <v>232</v>
      </c>
      <c r="B100" s="87"/>
      <c r="C100" s="18" t="s">
        <v>117</v>
      </c>
      <c r="D100" s="18"/>
      <c r="E100" s="2"/>
      <c r="F100" s="86">
        <f>5*37051</f>
        <v>185255</v>
      </c>
      <c r="G100" s="89">
        <v>5</v>
      </c>
      <c r="H100" s="2"/>
      <c r="I100" s="400" t="s">
        <v>503</v>
      </c>
      <c r="J100" s="59" t="s">
        <v>119</v>
      </c>
      <c r="L100" s="7"/>
      <c r="N100" s="7"/>
      <c r="O100" s="7"/>
      <c r="P100" s="7"/>
      <c r="R100" s="7"/>
      <c r="S100" s="7"/>
      <c r="U100" s="7"/>
      <c r="V100" s="7"/>
    </row>
    <row r="101" spans="1:22" x14ac:dyDescent="0.2">
      <c r="A101" s="85">
        <v>233</v>
      </c>
      <c r="B101" s="87"/>
      <c r="C101" s="18" t="s">
        <v>96</v>
      </c>
      <c r="D101" s="18"/>
      <c r="E101" s="2"/>
      <c r="F101" s="86">
        <v>0</v>
      </c>
      <c r="G101" s="89">
        <v>0</v>
      </c>
      <c r="H101" s="2"/>
      <c r="I101" s="187"/>
      <c r="J101" s="59" t="s">
        <v>116</v>
      </c>
      <c r="L101" s="7"/>
      <c r="N101" s="7"/>
      <c r="O101" s="7"/>
      <c r="P101" s="7"/>
      <c r="R101" s="7"/>
      <c r="S101" s="7"/>
      <c r="U101" s="7"/>
      <c r="V101" s="7"/>
    </row>
    <row r="102" spans="1:22" x14ac:dyDescent="0.2">
      <c r="A102" s="85">
        <v>234</v>
      </c>
      <c r="B102" s="87"/>
      <c r="C102" s="18" t="s">
        <v>72</v>
      </c>
      <c r="D102" s="18"/>
      <c r="E102" s="2"/>
      <c r="F102" s="86">
        <v>0</v>
      </c>
      <c r="G102" s="84"/>
      <c r="H102" s="2"/>
      <c r="I102" s="184"/>
      <c r="J102" s="59" t="s">
        <v>116</v>
      </c>
      <c r="L102" s="7"/>
      <c r="N102" s="7"/>
      <c r="O102" s="7"/>
      <c r="P102" s="7"/>
      <c r="R102" s="7"/>
      <c r="S102" s="7"/>
      <c r="U102" s="7"/>
      <c r="V102" s="7"/>
    </row>
    <row r="103" spans="1:22" x14ac:dyDescent="0.2">
      <c r="A103" s="85"/>
      <c r="B103" s="87"/>
      <c r="C103" s="18"/>
      <c r="D103" s="18"/>
      <c r="E103" s="2"/>
      <c r="F103" s="219"/>
      <c r="G103" s="220"/>
      <c r="H103" s="2"/>
      <c r="I103" s="184"/>
      <c r="J103" s="59"/>
      <c r="L103" s="7"/>
      <c r="N103" s="7"/>
      <c r="O103" s="7"/>
      <c r="P103" s="7"/>
      <c r="R103" s="7"/>
      <c r="S103" s="7"/>
      <c r="U103" s="7"/>
      <c r="V103" s="7"/>
    </row>
    <row r="104" spans="1:22" x14ac:dyDescent="0.2">
      <c r="A104" s="82">
        <v>230</v>
      </c>
      <c r="B104" s="87"/>
      <c r="C104" s="83" t="s">
        <v>114</v>
      </c>
      <c r="D104" s="18"/>
      <c r="E104" s="2"/>
      <c r="F104" s="240">
        <f>SUM(F99:F102)</f>
        <v>272978</v>
      </c>
      <c r="G104" s="88">
        <f>G99+G100+G101</f>
        <v>7</v>
      </c>
      <c r="H104" s="2"/>
      <c r="I104" s="184" t="s">
        <v>115</v>
      </c>
      <c r="J104" s="59" t="s">
        <v>122</v>
      </c>
      <c r="L104" s="7"/>
      <c r="N104" s="7"/>
      <c r="O104" s="7"/>
      <c r="P104" s="7"/>
      <c r="R104" s="7"/>
      <c r="S104" s="7"/>
      <c r="U104" s="7"/>
      <c r="V104" s="7"/>
    </row>
    <row r="105" spans="1:22" x14ac:dyDescent="0.2">
      <c r="A105" s="82"/>
      <c r="B105" s="87"/>
      <c r="C105" s="83"/>
      <c r="D105" s="18"/>
      <c r="E105" s="2"/>
      <c r="F105" s="219"/>
      <c r="G105" s="220"/>
      <c r="H105" s="2"/>
      <c r="I105" s="184"/>
      <c r="J105" s="59"/>
      <c r="L105" s="7"/>
      <c r="N105" s="7"/>
      <c r="O105" s="7"/>
      <c r="P105" s="7"/>
      <c r="R105" s="7"/>
      <c r="S105" s="7"/>
      <c r="U105" s="7"/>
      <c r="V105" s="7"/>
    </row>
    <row r="106" spans="1:22" x14ac:dyDescent="0.2">
      <c r="A106" s="82"/>
      <c r="B106" s="87"/>
      <c r="C106" s="83"/>
      <c r="D106" s="18"/>
      <c r="E106" s="2"/>
      <c r="F106" s="219"/>
      <c r="G106" s="220"/>
      <c r="H106" s="2"/>
      <c r="I106" s="184"/>
      <c r="J106" s="59"/>
      <c r="L106" s="7"/>
      <c r="N106" s="7"/>
      <c r="O106" s="7"/>
      <c r="P106" s="7"/>
      <c r="R106" s="7"/>
      <c r="S106" s="7"/>
      <c r="U106" s="7"/>
      <c r="V106" s="7"/>
    </row>
    <row r="107" spans="1:22" x14ac:dyDescent="0.2">
      <c r="A107" s="85">
        <v>241</v>
      </c>
      <c r="B107" s="87"/>
      <c r="C107" s="41" t="s">
        <v>289</v>
      </c>
      <c r="D107" s="41"/>
      <c r="E107" s="2"/>
      <c r="F107" s="86">
        <v>0</v>
      </c>
      <c r="G107" s="89">
        <v>0</v>
      </c>
      <c r="H107" s="2"/>
      <c r="I107" s="192"/>
      <c r="J107" s="59" t="s">
        <v>123</v>
      </c>
      <c r="L107" s="7"/>
      <c r="N107" s="7"/>
      <c r="O107" s="7"/>
      <c r="P107" s="7"/>
      <c r="R107" s="7"/>
      <c r="S107" s="7"/>
      <c r="U107" s="7"/>
      <c r="V107" s="7"/>
    </row>
    <row r="108" spans="1:22" x14ac:dyDescent="0.2">
      <c r="A108" s="85">
        <v>242</v>
      </c>
      <c r="B108" s="33"/>
      <c r="C108" s="41" t="s">
        <v>72</v>
      </c>
      <c r="D108" s="41"/>
      <c r="E108" s="2"/>
      <c r="F108" s="86">
        <v>3500</v>
      </c>
      <c r="G108" s="84"/>
      <c r="H108" s="2"/>
      <c r="I108" s="187" t="s">
        <v>464</v>
      </c>
      <c r="J108" s="59" t="s">
        <v>123</v>
      </c>
      <c r="L108" s="7"/>
      <c r="N108" s="7"/>
      <c r="O108" s="7"/>
      <c r="P108" s="7"/>
      <c r="R108" s="7"/>
      <c r="S108" s="7"/>
      <c r="U108" s="7"/>
      <c r="V108" s="7"/>
    </row>
    <row r="109" spans="1:22" x14ac:dyDescent="0.2">
      <c r="A109" s="85">
        <v>243</v>
      </c>
      <c r="B109" s="33"/>
      <c r="C109" s="41" t="s">
        <v>86</v>
      </c>
      <c r="D109" s="41"/>
      <c r="E109" s="2"/>
      <c r="F109" s="86">
        <v>500</v>
      </c>
      <c r="G109" s="84"/>
      <c r="H109" s="2"/>
      <c r="I109" s="187" t="s">
        <v>421</v>
      </c>
      <c r="J109" s="59" t="s">
        <v>123</v>
      </c>
      <c r="L109" s="7"/>
      <c r="N109" s="7"/>
      <c r="O109" s="7"/>
      <c r="P109" s="7"/>
      <c r="R109" s="7"/>
      <c r="S109" s="7"/>
      <c r="U109" s="7"/>
      <c r="V109" s="7"/>
    </row>
    <row r="110" spans="1:22" x14ac:dyDescent="0.2">
      <c r="A110" s="85">
        <v>244</v>
      </c>
      <c r="B110" s="33"/>
      <c r="C110" s="41" t="s">
        <v>65</v>
      </c>
      <c r="D110" s="41"/>
      <c r="E110" s="2"/>
      <c r="F110" s="86">
        <v>2500</v>
      </c>
      <c r="G110" s="84"/>
      <c r="H110" s="2"/>
      <c r="I110" s="192" t="s">
        <v>367</v>
      </c>
      <c r="J110" s="59" t="s">
        <v>123</v>
      </c>
      <c r="L110" s="7"/>
      <c r="N110" s="7"/>
      <c r="O110" s="7"/>
      <c r="P110" s="7"/>
      <c r="R110" s="7"/>
      <c r="S110" s="7"/>
      <c r="U110" s="7"/>
      <c r="V110" s="7"/>
    </row>
    <row r="111" spans="1:22" x14ac:dyDescent="0.2">
      <c r="A111" s="85"/>
      <c r="B111" s="33"/>
      <c r="C111" s="18"/>
      <c r="D111" s="41"/>
      <c r="E111" s="2"/>
      <c r="F111" s="219"/>
      <c r="G111" s="220"/>
      <c r="H111" s="2"/>
      <c r="I111" s="185"/>
      <c r="J111" s="59"/>
      <c r="L111" s="7"/>
      <c r="N111" s="7"/>
      <c r="O111" s="7"/>
      <c r="P111" s="7"/>
      <c r="R111" s="7"/>
      <c r="S111" s="7"/>
      <c r="U111" s="7"/>
      <c r="V111" s="7"/>
    </row>
    <row r="112" spans="1:22" x14ac:dyDescent="0.2">
      <c r="A112" s="82">
        <v>240</v>
      </c>
      <c r="B112" s="33"/>
      <c r="C112" s="83" t="s">
        <v>120</v>
      </c>
      <c r="D112" s="41"/>
      <c r="E112" s="2"/>
      <c r="F112" s="240">
        <f>SUM(F106:F111)</f>
        <v>6500</v>
      </c>
      <c r="G112" s="88">
        <f>G107</f>
        <v>0</v>
      </c>
      <c r="H112" s="2"/>
      <c r="I112" s="185" t="s">
        <v>121</v>
      </c>
      <c r="J112" s="59" t="s">
        <v>126</v>
      </c>
      <c r="L112" s="7"/>
      <c r="N112" s="7"/>
      <c r="O112" s="7"/>
      <c r="P112" s="7"/>
      <c r="R112" s="7"/>
      <c r="S112" s="7"/>
      <c r="U112" s="7"/>
      <c r="V112" s="7"/>
    </row>
    <row r="113" spans="1:22" x14ac:dyDescent="0.2">
      <c r="A113" s="82"/>
      <c r="B113" s="33"/>
      <c r="C113" s="83"/>
      <c r="D113" s="41"/>
      <c r="E113" s="2"/>
      <c r="F113" s="219"/>
      <c r="G113" s="220"/>
      <c r="H113" s="2"/>
      <c r="I113" s="185"/>
      <c r="J113" s="59"/>
      <c r="L113" s="7"/>
      <c r="N113" s="7"/>
      <c r="O113" s="7"/>
      <c r="P113" s="7"/>
      <c r="R113" s="7"/>
      <c r="S113" s="7"/>
      <c r="U113" s="7"/>
      <c r="V113" s="7"/>
    </row>
    <row r="114" spans="1:22" x14ac:dyDescent="0.2">
      <c r="A114" s="82"/>
      <c r="B114" s="33"/>
      <c r="C114" s="83"/>
      <c r="D114" s="41"/>
      <c r="E114" s="2"/>
      <c r="F114" s="219"/>
      <c r="G114" s="220"/>
      <c r="H114" s="2"/>
      <c r="I114" s="185"/>
      <c r="J114" s="59"/>
      <c r="L114" s="7"/>
      <c r="N114" s="7"/>
      <c r="O114" s="7"/>
      <c r="P114" s="7"/>
      <c r="R114" s="7"/>
      <c r="S114" s="7"/>
      <c r="U114" s="7"/>
      <c r="V114" s="7"/>
    </row>
    <row r="115" spans="1:22" x14ac:dyDescent="0.2">
      <c r="A115" s="85">
        <v>251</v>
      </c>
      <c r="B115" s="87"/>
      <c r="C115" s="18" t="s">
        <v>290</v>
      </c>
      <c r="D115" s="18"/>
      <c r="E115" s="2"/>
      <c r="F115" s="86">
        <f>(1*56877)</f>
        <v>56877</v>
      </c>
      <c r="G115" s="89">
        <v>1</v>
      </c>
      <c r="H115" s="2"/>
      <c r="I115" s="399" t="s">
        <v>480</v>
      </c>
      <c r="J115" s="59" t="s">
        <v>127</v>
      </c>
      <c r="L115" s="7"/>
      <c r="N115" s="7"/>
      <c r="O115" s="7"/>
      <c r="P115" s="7"/>
      <c r="R115" s="7"/>
      <c r="S115" s="7"/>
      <c r="U115" s="7"/>
      <c r="V115" s="7"/>
    </row>
    <row r="116" spans="1:22" x14ac:dyDescent="0.2">
      <c r="A116" s="85">
        <v>252</v>
      </c>
      <c r="B116" s="87"/>
      <c r="C116" s="18" t="s">
        <v>96</v>
      </c>
      <c r="D116" s="18"/>
      <c r="E116" s="2"/>
      <c r="F116" s="86">
        <v>0</v>
      </c>
      <c r="G116" s="89">
        <v>0</v>
      </c>
      <c r="H116" s="2"/>
      <c r="I116" s="187"/>
      <c r="J116" s="59" t="s">
        <v>127</v>
      </c>
      <c r="L116" s="7"/>
      <c r="N116" s="7"/>
      <c r="O116" s="7"/>
      <c r="P116" s="7"/>
      <c r="R116" s="7"/>
      <c r="S116" s="7"/>
      <c r="U116" s="7"/>
      <c r="V116" s="7"/>
    </row>
    <row r="117" spans="1:22" x14ac:dyDescent="0.2">
      <c r="A117" s="85">
        <v>253</v>
      </c>
      <c r="B117" s="87"/>
      <c r="C117" s="18" t="s">
        <v>72</v>
      </c>
      <c r="D117" s="18"/>
      <c r="E117" s="2"/>
      <c r="F117" s="86">
        <v>0</v>
      </c>
      <c r="G117" s="84"/>
      <c r="H117" s="2"/>
      <c r="I117" s="184"/>
      <c r="J117" s="59" t="s">
        <v>127</v>
      </c>
      <c r="L117" s="7"/>
      <c r="N117" s="7"/>
      <c r="O117" s="7"/>
      <c r="P117" s="7"/>
      <c r="R117" s="7"/>
      <c r="S117" s="7"/>
      <c r="U117" s="7"/>
      <c r="V117" s="7"/>
    </row>
    <row r="118" spans="1:22" x14ac:dyDescent="0.2">
      <c r="A118" s="85">
        <v>254</v>
      </c>
      <c r="B118" s="87"/>
      <c r="C118" s="18" t="s">
        <v>86</v>
      </c>
      <c r="D118" s="18"/>
      <c r="E118" s="2"/>
      <c r="F118" s="86">
        <v>0</v>
      </c>
      <c r="G118" s="84"/>
      <c r="H118" s="2"/>
      <c r="I118" s="184"/>
      <c r="J118" s="59" t="s">
        <v>127</v>
      </c>
      <c r="L118" s="7"/>
      <c r="N118" s="7"/>
      <c r="O118" s="7"/>
      <c r="P118" s="7"/>
      <c r="R118" s="7"/>
      <c r="S118" s="7"/>
      <c r="U118" s="7"/>
      <c r="V118" s="7"/>
    </row>
    <row r="119" spans="1:22" x14ac:dyDescent="0.2">
      <c r="A119" s="85"/>
      <c r="B119" s="87"/>
      <c r="C119" s="18"/>
      <c r="D119" s="18"/>
      <c r="E119" s="2"/>
      <c r="F119" s="219"/>
      <c r="G119" s="220"/>
      <c r="H119" s="2"/>
      <c r="I119" s="184"/>
      <c r="J119" s="59"/>
      <c r="L119" s="7"/>
      <c r="N119" s="7"/>
      <c r="O119" s="7"/>
      <c r="P119" s="7"/>
      <c r="R119" s="7"/>
      <c r="S119" s="7"/>
      <c r="U119" s="7"/>
      <c r="V119" s="7"/>
    </row>
    <row r="120" spans="1:22" x14ac:dyDescent="0.2">
      <c r="A120" s="82">
        <v>250</v>
      </c>
      <c r="B120" s="87"/>
      <c r="C120" s="83" t="s">
        <v>124</v>
      </c>
      <c r="D120" s="18"/>
      <c r="E120" s="2"/>
      <c r="F120" s="240">
        <f>SUM(F115:F118)</f>
        <v>56877</v>
      </c>
      <c r="G120" s="88">
        <f>G115+G116</f>
        <v>1</v>
      </c>
      <c r="H120" s="2"/>
      <c r="I120" s="184" t="s">
        <v>125</v>
      </c>
      <c r="J120" s="59">
        <v>2451</v>
      </c>
      <c r="L120" s="7"/>
      <c r="N120" s="7"/>
      <c r="O120" s="7"/>
      <c r="P120" s="7"/>
      <c r="R120" s="7"/>
      <c r="S120" s="7"/>
      <c r="U120" s="7"/>
      <c r="V120" s="7"/>
    </row>
    <row r="121" spans="1:22" x14ac:dyDescent="0.2">
      <c r="A121" s="82"/>
      <c r="B121" s="87"/>
      <c r="C121" s="83"/>
      <c r="D121" s="18"/>
      <c r="E121" s="2"/>
      <c r="F121" s="219"/>
      <c r="G121" s="220"/>
      <c r="H121" s="2"/>
      <c r="I121" s="184"/>
      <c r="J121" s="59"/>
      <c r="L121" s="7"/>
      <c r="N121" s="7"/>
      <c r="O121" s="7"/>
      <c r="P121" s="7"/>
      <c r="R121" s="7"/>
      <c r="S121" s="7"/>
      <c r="U121" s="7"/>
      <c r="V121" s="7"/>
    </row>
    <row r="122" spans="1:22" x14ac:dyDescent="0.2">
      <c r="A122" s="82"/>
      <c r="B122" s="87"/>
      <c r="C122" s="83"/>
      <c r="D122" s="18"/>
      <c r="E122" s="2"/>
      <c r="F122" s="219"/>
      <c r="G122" s="220"/>
      <c r="H122" s="2"/>
      <c r="I122" s="184"/>
      <c r="J122" s="59"/>
      <c r="L122" s="7"/>
      <c r="N122" s="7"/>
      <c r="O122" s="7"/>
      <c r="P122" s="7"/>
      <c r="R122" s="7"/>
      <c r="S122" s="7"/>
      <c r="U122" s="7"/>
      <c r="V122" s="7"/>
    </row>
    <row r="123" spans="1:22" x14ac:dyDescent="0.2">
      <c r="A123" s="85">
        <v>261</v>
      </c>
      <c r="B123" s="33"/>
      <c r="C123" s="18" t="s">
        <v>130</v>
      </c>
      <c r="D123" s="18"/>
      <c r="E123" s="2"/>
      <c r="F123" s="86">
        <f>135*143</f>
        <v>19305</v>
      </c>
      <c r="G123" s="84"/>
      <c r="H123" s="2"/>
      <c r="I123" s="184" t="s">
        <v>422</v>
      </c>
      <c r="J123" s="59" t="s">
        <v>132</v>
      </c>
      <c r="L123" s="7"/>
      <c r="N123" s="7"/>
      <c r="O123" s="7"/>
      <c r="P123" s="7"/>
      <c r="R123" s="7"/>
      <c r="S123" s="7"/>
      <c r="U123" s="7"/>
      <c r="V123" s="7"/>
    </row>
    <row r="124" spans="1:22" x14ac:dyDescent="0.2">
      <c r="A124" s="85">
        <v>262</v>
      </c>
      <c r="B124" s="33"/>
      <c r="C124" s="18" t="s">
        <v>133</v>
      </c>
      <c r="D124" s="18"/>
      <c r="E124" s="2"/>
      <c r="F124" s="86">
        <f>210*50</f>
        <v>10500</v>
      </c>
      <c r="G124" s="84"/>
      <c r="H124" s="2"/>
      <c r="I124" s="184" t="s">
        <v>424</v>
      </c>
      <c r="J124" s="59" t="s">
        <v>135</v>
      </c>
      <c r="L124" s="7"/>
      <c r="N124" s="7"/>
      <c r="O124" s="7"/>
      <c r="P124" s="7"/>
      <c r="R124" s="7"/>
      <c r="S124" s="7"/>
      <c r="U124" s="7"/>
      <c r="V124" s="7"/>
    </row>
    <row r="125" spans="1:22" x14ac:dyDescent="0.2">
      <c r="A125" s="85">
        <v>263</v>
      </c>
      <c r="B125" s="33"/>
      <c r="C125" s="18" t="s">
        <v>136</v>
      </c>
      <c r="D125" s="18"/>
      <c r="E125" s="2"/>
      <c r="F125" s="86"/>
      <c r="G125" s="84"/>
      <c r="H125" s="2"/>
      <c r="I125" s="184"/>
      <c r="J125" s="59" t="s">
        <v>138</v>
      </c>
      <c r="L125" s="7"/>
      <c r="N125" s="7"/>
      <c r="O125" s="7"/>
      <c r="P125" s="7"/>
      <c r="R125" s="7"/>
      <c r="S125" s="7"/>
      <c r="U125" s="7"/>
      <c r="V125" s="7"/>
    </row>
    <row r="126" spans="1:22" x14ac:dyDescent="0.2">
      <c r="A126" s="85">
        <v>264</v>
      </c>
      <c r="B126" s="33"/>
      <c r="C126" s="18" t="s">
        <v>139</v>
      </c>
      <c r="D126" s="18"/>
      <c r="E126" s="2"/>
      <c r="F126" s="86"/>
      <c r="G126" s="84"/>
      <c r="H126" s="2"/>
      <c r="I126" s="184"/>
      <c r="J126" s="59" t="s">
        <v>141</v>
      </c>
      <c r="L126" s="7"/>
      <c r="N126" s="7"/>
      <c r="O126" s="7"/>
      <c r="P126" s="7"/>
      <c r="R126" s="7"/>
      <c r="S126" s="7"/>
      <c r="U126" s="7"/>
      <c r="V126" s="7"/>
    </row>
    <row r="127" spans="1:22" x14ac:dyDescent="0.2">
      <c r="A127" s="85">
        <v>265</v>
      </c>
      <c r="B127" s="33"/>
      <c r="C127" s="18" t="s">
        <v>142</v>
      </c>
      <c r="D127" s="18"/>
      <c r="E127" s="2"/>
      <c r="F127" s="86"/>
      <c r="G127" s="84"/>
      <c r="H127" s="2"/>
      <c r="I127" s="184"/>
      <c r="J127" s="59" t="s">
        <v>144</v>
      </c>
      <c r="L127" s="7"/>
      <c r="N127" s="7"/>
      <c r="O127" s="7"/>
      <c r="P127" s="7"/>
      <c r="R127" s="7"/>
      <c r="S127" s="7"/>
      <c r="U127" s="7"/>
      <c r="V127" s="7"/>
    </row>
    <row r="128" spans="1:22" x14ac:dyDescent="0.2">
      <c r="A128" s="397">
        <v>266</v>
      </c>
      <c r="B128" s="42"/>
      <c r="C128" s="41" t="s">
        <v>145</v>
      </c>
      <c r="D128" s="41"/>
      <c r="E128" s="2"/>
      <c r="F128" s="86">
        <f>(135*200)+(5*200)</f>
        <v>28000</v>
      </c>
      <c r="G128" s="84"/>
      <c r="H128" s="2"/>
      <c r="I128" s="187" t="s">
        <v>463</v>
      </c>
      <c r="J128" s="59" t="s">
        <v>147</v>
      </c>
      <c r="L128" s="7"/>
      <c r="N128" s="7"/>
      <c r="O128" s="7"/>
      <c r="P128" s="7"/>
      <c r="R128" s="7"/>
      <c r="S128" s="7"/>
      <c r="U128" s="7"/>
      <c r="V128" s="7"/>
    </row>
    <row r="129" spans="1:22" x14ac:dyDescent="0.2">
      <c r="A129" s="85">
        <v>267</v>
      </c>
      <c r="B129" s="33"/>
      <c r="C129" s="18" t="s">
        <v>148</v>
      </c>
      <c r="D129" s="18"/>
      <c r="E129" s="2"/>
      <c r="F129" s="86">
        <f>(13*700)+(6*700)</f>
        <v>13300</v>
      </c>
      <c r="G129" s="84"/>
      <c r="H129" s="2"/>
      <c r="I129" s="184" t="s">
        <v>448</v>
      </c>
      <c r="J129" s="59" t="s">
        <v>150</v>
      </c>
      <c r="L129" s="7"/>
      <c r="N129" s="7"/>
      <c r="O129" s="7"/>
      <c r="P129" s="7"/>
      <c r="R129" s="7"/>
      <c r="S129" s="7"/>
      <c r="U129" s="7"/>
      <c r="V129" s="7"/>
    </row>
    <row r="130" spans="1:22" x14ac:dyDescent="0.2">
      <c r="A130" s="85">
        <v>268</v>
      </c>
      <c r="B130" s="33"/>
      <c r="C130" s="18" t="s">
        <v>151</v>
      </c>
      <c r="D130" s="18"/>
      <c r="E130" s="2"/>
      <c r="F130" s="86"/>
      <c r="G130" s="84"/>
      <c r="H130" s="2"/>
      <c r="I130" s="184"/>
      <c r="J130" s="59" t="s">
        <v>153</v>
      </c>
      <c r="L130" s="7"/>
      <c r="N130" s="7"/>
      <c r="O130" s="7"/>
      <c r="P130" s="7"/>
      <c r="R130" s="7"/>
      <c r="S130" s="7"/>
      <c r="U130" s="7"/>
      <c r="V130" s="7"/>
    </row>
    <row r="131" spans="1:22" x14ac:dyDescent="0.2">
      <c r="A131" s="85">
        <v>269</v>
      </c>
      <c r="B131" s="33"/>
      <c r="C131" s="41" t="s">
        <v>154</v>
      </c>
      <c r="D131" s="18"/>
      <c r="E131" s="2"/>
      <c r="F131" s="86"/>
      <c r="G131" s="84"/>
      <c r="H131" s="2"/>
      <c r="I131" s="184"/>
      <c r="J131" s="59" t="s">
        <v>155</v>
      </c>
      <c r="L131" s="7"/>
      <c r="N131" s="7"/>
      <c r="O131" s="7"/>
      <c r="P131" s="7"/>
      <c r="R131" s="7"/>
      <c r="S131" s="7"/>
      <c r="U131" s="7"/>
      <c r="V131" s="7"/>
    </row>
    <row r="132" spans="1:22" x14ac:dyDescent="0.2">
      <c r="A132" s="85"/>
      <c r="B132" s="33"/>
      <c r="C132" s="41"/>
      <c r="D132" s="18"/>
      <c r="E132" s="2"/>
      <c r="F132" s="219"/>
      <c r="G132" s="220"/>
      <c r="H132" s="2"/>
      <c r="I132" s="184"/>
      <c r="J132" s="59"/>
      <c r="L132" s="7"/>
      <c r="N132" s="7"/>
      <c r="O132" s="7"/>
      <c r="P132" s="7"/>
      <c r="R132" s="7"/>
      <c r="S132" s="7"/>
      <c r="U132" s="7"/>
      <c r="V132" s="7"/>
    </row>
    <row r="133" spans="1:22" s="37" customFormat="1" x14ac:dyDescent="0.2">
      <c r="A133" s="82">
        <v>260</v>
      </c>
      <c r="B133" s="33"/>
      <c r="C133" s="83" t="s">
        <v>128</v>
      </c>
      <c r="D133" s="41"/>
      <c r="E133" s="2"/>
      <c r="F133" s="240">
        <f>SUM(F122:F132)</f>
        <v>71105</v>
      </c>
      <c r="G133" s="84"/>
      <c r="I133" s="184" t="s">
        <v>129</v>
      </c>
      <c r="J133" s="71"/>
    </row>
    <row r="134" spans="1:22" s="37" customFormat="1" x14ac:dyDescent="0.2">
      <c r="A134" s="233"/>
      <c r="B134" s="234"/>
      <c r="C134" s="235"/>
      <c r="D134" s="232"/>
      <c r="F134" s="219"/>
      <c r="G134" s="220"/>
      <c r="I134" s="236"/>
      <c r="J134" s="71"/>
    </row>
    <row r="135" spans="1:22" x14ac:dyDescent="0.2">
      <c r="A135" s="99"/>
      <c r="B135" s="100"/>
      <c r="C135" s="237" t="s">
        <v>297</v>
      </c>
      <c r="D135" s="101"/>
      <c r="E135" s="2"/>
      <c r="F135" s="240">
        <f>F90+F96+F104+F112+F120+F133</f>
        <v>1349670</v>
      </c>
      <c r="G135" s="102">
        <f>G90+G96+G104+G112+G120+G133</f>
        <v>26</v>
      </c>
      <c r="H135" s="2"/>
      <c r="I135" s="191" t="s">
        <v>298</v>
      </c>
      <c r="J135" s="81" t="s">
        <v>156</v>
      </c>
      <c r="L135" s="7"/>
      <c r="N135" s="7"/>
      <c r="O135" s="7"/>
      <c r="P135" s="7"/>
      <c r="R135" s="7"/>
      <c r="S135" s="7"/>
      <c r="U135" s="7"/>
      <c r="V135" s="7"/>
    </row>
    <row r="136" spans="1:22" x14ac:dyDescent="0.2">
      <c r="A136" s="7"/>
      <c r="C136" s="7"/>
      <c r="I136" s="7"/>
      <c r="J136" s="81"/>
      <c r="L136" s="7"/>
      <c r="N136" s="7"/>
      <c r="O136" s="7"/>
      <c r="P136" s="7"/>
      <c r="R136" s="7"/>
      <c r="S136" s="7"/>
      <c r="U136" s="7"/>
      <c r="V136" s="7"/>
    </row>
    <row r="137" spans="1:22" x14ac:dyDescent="0.2">
      <c r="A137" s="104">
        <v>300</v>
      </c>
      <c r="B137" s="33"/>
      <c r="C137" s="239" t="s">
        <v>34</v>
      </c>
      <c r="I137" s="7"/>
      <c r="J137" s="81"/>
      <c r="L137" s="7"/>
      <c r="N137" s="7"/>
      <c r="O137" s="7"/>
      <c r="P137" s="7"/>
      <c r="R137" s="7"/>
      <c r="S137" s="7"/>
      <c r="U137" s="7"/>
      <c r="V137" s="7"/>
    </row>
    <row r="138" spans="1:22" x14ac:dyDescent="0.2">
      <c r="A138" s="85">
        <v>310</v>
      </c>
      <c r="B138" s="87"/>
      <c r="C138" s="18" t="s">
        <v>291</v>
      </c>
      <c r="D138" s="18"/>
      <c r="E138" s="2"/>
      <c r="F138" s="86">
        <v>35674</v>
      </c>
      <c r="G138" s="89">
        <v>1</v>
      </c>
      <c r="H138" s="2"/>
      <c r="I138" s="405" t="s">
        <v>392</v>
      </c>
      <c r="J138" s="59" t="s">
        <v>157</v>
      </c>
      <c r="L138" s="7"/>
      <c r="N138" s="7"/>
      <c r="O138" s="7"/>
      <c r="P138" s="7"/>
      <c r="R138" s="7"/>
      <c r="S138" s="7"/>
      <c r="U138" s="7"/>
      <c r="V138" s="7"/>
    </row>
    <row r="139" spans="1:22" x14ac:dyDescent="0.2">
      <c r="A139" s="85">
        <v>320</v>
      </c>
      <c r="B139" s="33">
        <v>0</v>
      </c>
      <c r="C139" s="18" t="s">
        <v>292</v>
      </c>
      <c r="D139" s="18"/>
      <c r="E139" s="2"/>
      <c r="F139" s="86"/>
      <c r="G139" s="84"/>
      <c r="H139" s="2"/>
      <c r="I139" s="185"/>
      <c r="J139" s="59">
        <v>3200</v>
      </c>
      <c r="L139" s="7"/>
      <c r="N139" s="7"/>
      <c r="O139" s="7"/>
      <c r="P139" s="7"/>
      <c r="R139" s="7"/>
      <c r="S139" s="7"/>
      <c r="U139" s="7"/>
      <c r="V139" s="7"/>
    </row>
    <row r="140" spans="1:22" x14ac:dyDescent="0.2">
      <c r="A140" s="85">
        <v>330</v>
      </c>
      <c r="B140" s="33"/>
      <c r="C140" s="41" t="s">
        <v>293</v>
      </c>
      <c r="D140" s="41"/>
      <c r="E140" s="2"/>
      <c r="F140" s="86"/>
      <c r="G140" s="84"/>
      <c r="H140" s="2"/>
      <c r="I140" s="192"/>
      <c r="J140" s="59">
        <v>3300</v>
      </c>
      <c r="L140" s="7"/>
      <c r="N140" s="7"/>
      <c r="O140" s="7"/>
      <c r="P140" s="7"/>
      <c r="R140" s="7"/>
      <c r="S140" s="7"/>
      <c r="U140" s="7"/>
      <c r="V140" s="7"/>
    </row>
    <row r="141" spans="1:22" x14ac:dyDescent="0.2">
      <c r="A141" s="85">
        <v>340</v>
      </c>
      <c r="B141" s="33"/>
      <c r="C141" s="41" t="s">
        <v>158</v>
      </c>
      <c r="D141" s="41"/>
      <c r="E141" s="2"/>
      <c r="F141" s="86"/>
      <c r="G141" s="84"/>
      <c r="H141" s="2"/>
      <c r="I141" s="192"/>
      <c r="J141" s="59">
        <v>3300</v>
      </c>
      <c r="L141" s="7"/>
      <c r="N141" s="7"/>
      <c r="O141" s="7"/>
      <c r="P141" s="7"/>
      <c r="R141" s="7"/>
      <c r="S141" s="7"/>
      <c r="U141" s="7"/>
      <c r="V141" s="7"/>
    </row>
    <row r="142" spans="1:22" x14ac:dyDescent="0.2">
      <c r="A142" s="85">
        <v>350</v>
      </c>
      <c r="B142" s="33"/>
      <c r="C142" s="41" t="s">
        <v>294</v>
      </c>
      <c r="D142" s="41"/>
      <c r="E142" s="2"/>
      <c r="F142" s="86">
        <f>(221*1.16)*180</f>
        <v>46144.799999999996</v>
      </c>
      <c r="G142" s="84"/>
      <c r="H142" s="2"/>
      <c r="I142" s="185" t="s">
        <v>403</v>
      </c>
      <c r="J142" s="59">
        <v>3400</v>
      </c>
      <c r="L142" s="7"/>
      <c r="N142" s="7"/>
      <c r="O142" s="7"/>
      <c r="P142" s="7"/>
      <c r="R142" s="7"/>
      <c r="S142" s="7"/>
      <c r="U142" s="7"/>
      <c r="V142" s="7"/>
    </row>
    <row r="143" spans="1:22" x14ac:dyDescent="0.2">
      <c r="A143" s="85">
        <v>360</v>
      </c>
      <c r="B143" s="33"/>
      <c r="C143" s="41" t="s">
        <v>295</v>
      </c>
      <c r="D143" s="41"/>
      <c r="E143" s="2"/>
      <c r="F143" s="86"/>
      <c r="G143" s="84"/>
      <c r="H143" s="2"/>
      <c r="I143" s="185"/>
      <c r="J143" s="59">
        <v>3510</v>
      </c>
      <c r="L143" s="7"/>
      <c r="N143" s="7"/>
      <c r="O143" s="7"/>
      <c r="P143" s="7"/>
      <c r="R143" s="7"/>
      <c r="S143" s="7"/>
      <c r="U143" s="7"/>
      <c r="V143" s="7"/>
    </row>
    <row r="144" spans="1:22" ht="24" x14ac:dyDescent="0.2">
      <c r="A144" s="85">
        <v>370</v>
      </c>
      <c r="B144" s="33"/>
      <c r="C144" s="19" t="s">
        <v>27</v>
      </c>
      <c r="D144" s="24" t="s">
        <v>402</v>
      </c>
      <c r="E144" s="2"/>
      <c r="F144" s="86">
        <f>((3*4.5)+(3*1.5))*200</f>
        <v>3600</v>
      </c>
      <c r="G144" s="84"/>
      <c r="H144" s="2"/>
      <c r="I144" s="185" t="s">
        <v>404</v>
      </c>
      <c r="J144" s="59" t="s">
        <v>159</v>
      </c>
      <c r="L144" s="7"/>
      <c r="N144" s="7"/>
      <c r="O144" s="7"/>
      <c r="P144" s="7"/>
      <c r="R144" s="7"/>
      <c r="S144" s="7"/>
      <c r="U144" s="7"/>
      <c r="V144" s="7"/>
    </row>
    <row r="145" spans="1:22" x14ac:dyDescent="0.2">
      <c r="A145" s="85"/>
      <c r="B145" s="33"/>
      <c r="C145" s="19"/>
      <c r="D145" s="106"/>
      <c r="E145" s="37"/>
      <c r="F145" s="219"/>
      <c r="G145" s="220"/>
      <c r="H145" s="2"/>
      <c r="I145" s="185"/>
      <c r="J145" s="59"/>
      <c r="L145" s="7"/>
      <c r="N145" s="7"/>
      <c r="O145" s="7"/>
      <c r="P145" s="7"/>
      <c r="R145" s="7"/>
      <c r="S145" s="7"/>
      <c r="U145" s="7"/>
      <c r="V145" s="7"/>
    </row>
    <row r="146" spans="1:22" s="37" customFormat="1" x14ac:dyDescent="0.2">
      <c r="A146" s="104"/>
      <c r="B146" s="33"/>
      <c r="C146" s="239" t="s">
        <v>299</v>
      </c>
      <c r="D146" s="33"/>
      <c r="E146" s="2"/>
      <c r="F146" s="240">
        <f>SUM(F136:F145)</f>
        <v>85418.799999999988</v>
      </c>
      <c r="G146" s="88">
        <f>G138</f>
        <v>1</v>
      </c>
      <c r="H146" s="2"/>
      <c r="I146" s="183" t="s">
        <v>300</v>
      </c>
      <c r="J146" s="71"/>
    </row>
    <row r="147" spans="1:22" s="37" customFormat="1" x14ac:dyDescent="0.2">
      <c r="A147" s="104"/>
      <c r="B147" s="33"/>
      <c r="C147" s="239"/>
      <c r="D147" s="33"/>
      <c r="E147" s="2"/>
      <c r="F147" s="219"/>
      <c r="G147" s="220"/>
      <c r="H147" s="2"/>
      <c r="I147" s="183"/>
      <c r="J147" s="71"/>
    </row>
    <row r="148" spans="1:22" s="37" customFormat="1" x14ac:dyDescent="0.2">
      <c r="A148" s="104">
        <v>400</v>
      </c>
      <c r="B148" s="33"/>
      <c r="C148" s="79" t="s">
        <v>35</v>
      </c>
      <c r="D148" s="79"/>
      <c r="E148" s="2"/>
      <c r="F148" s="219"/>
      <c r="G148" s="220"/>
      <c r="H148" s="2"/>
      <c r="I148" s="183"/>
      <c r="J148" s="71"/>
    </row>
    <row r="149" spans="1:22" x14ac:dyDescent="0.2">
      <c r="A149" s="7"/>
      <c r="C149" s="7"/>
      <c r="I149" s="7"/>
      <c r="J149" s="81" t="s">
        <v>160</v>
      </c>
      <c r="L149" s="7"/>
      <c r="N149" s="7"/>
      <c r="O149" s="7"/>
      <c r="P149" s="7"/>
      <c r="R149" s="7"/>
      <c r="S149" s="7"/>
      <c r="U149" s="7"/>
      <c r="V149" s="7"/>
    </row>
    <row r="150" spans="1:22" x14ac:dyDescent="0.2">
      <c r="A150" s="85">
        <v>410</v>
      </c>
      <c r="B150" s="87"/>
      <c r="C150" s="18" t="s">
        <v>161</v>
      </c>
      <c r="D150" s="18"/>
      <c r="E150" s="2"/>
      <c r="F150" s="86">
        <f>(1.5*38928)</f>
        <v>58392</v>
      </c>
      <c r="G150" s="89">
        <v>1.5</v>
      </c>
      <c r="H150" s="2"/>
      <c r="I150" s="399" t="s">
        <v>504</v>
      </c>
      <c r="J150" s="59" t="s">
        <v>163</v>
      </c>
      <c r="L150" s="7"/>
      <c r="N150" s="7"/>
      <c r="O150" s="7"/>
      <c r="P150" s="7"/>
      <c r="R150" s="7"/>
      <c r="S150" s="7"/>
      <c r="U150" s="7"/>
      <c r="V150" s="7"/>
    </row>
    <row r="151" spans="1:22" x14ac:dyDescent="0.2">
      <c r="A151" s="85">
        <v>415</v>
      </c>
      <c r="B151" s="33"/>
      <c r="C151" s="18" t="s">
        <v>164</v>
      </c>
      <c r="D151" s="18"/>
      <c r="E151" s="2"/>
      <c r="F151" s="86">
        <f>(0.5*8500)*12</f>
        <v>51000</v>
      </c>
      <c r="G151" s="84"/>
      <c r="H151" s="2"/>
      <c r="I151" s="184" t="s">
        <v>399</v>
      </c>
      <c r="J151" s="59" t="s">
        <v>166</v>
      </c>
      <c r="L151" s="7"/>
      <c r="N151" s="7"/>
      <c r="O151" s="7"/>
      <c r="P151" s="7"/>
      <c r="R151" s="7"/>
      <c r="S151" s="7"/>
      <c r="U151" s="7"/>
      <c r="V151" s="7"/>
    </row>
    <row r="152" spans="1:22" x14ac:dyDescent="0.2">
      <c r="A152" s="85">
        <v>420</v>
      </c>
      <c r="B152" s="33"/>
      <c r="C152" s="41" t="s">
        <v>167</v>
      </c>
      <c r="D152" s="41"/>
      <c r="E152" s="2"/>
      <c r="F152" s="86">
        <v>10000</v>
      </c>
      <c r="G152" s="84"/>
      <c r="H152" s="2"/>
      <c r="I152" s="184" t="s">
        <v>441</v>
      </c>
      <c r="J152" s="59" t="s">
        <v>169</v>
      </c>
      <c r="L152" s="7"/>
      <c r="N152" s="7"/>
      <c r="O152" s="7"/>
      <c r="P152" s="7"/>
      <c r="R152" s="7"/>
      <c r="S152" s="7"/>
      <c r="U152" s="7"/>
      <c r="V152" s="7"/>
    </row>
    <row r="153" spans="1:22" x14ac:dyDescent="0.2">
      <c r="A153" s="85">
        <v>425</v>
      </c>
      <c r="B153" s="33"/>
      <c r="C153" s="41" t="s">
        <v>170</v>
      </c>
      <c r="D153" s="41"/>
      <c r="E153" s="2"/>
      <c r="F153" s="86"/>
      <c r="G153" s="84"/>
      <c r="H153" s="2"/>
      <c r="I153" s="184"/>
      <c r="J153" s="59">
        <v>4230</v>
      </c>
      <c r="L153" s="7"/>
      <c r="N153" s="7"/>
      <c r="O153" s="7"/>
      <c r="P153" s="7"/>
      <c r="R153" s="7"/>
      <c r="S153" s="7"/>
      <c r="U153" s="7"/>
      <c r="V153" s="7"/>
    </row>
    <row r="154" spans="1:22" x14ac:dyDescent="0.2">
      <c r="A154" s="85">
        <v>430</v>
      </c>
      <c r="B154" s="33"/>
      <c r="C154" s="41" t="s">
        <v>172</v>
      </c>
      <c r="D154" s="41"/>
      <c r="E154" s="2"/>
      <c r="F154" s="86">
        <v>2000</v>
      </c>
      <c r="G154" s="84"/>
      <c r="H154" s="2"/>
      <c r="I154" s="184"/>
      <c r="J154" s="59" t="s">
        <v>174</v>
      </c>
      <c r="L154" s="7"/>
      <c r="N154" s="7"/>
      <c r="O154" s="7"/>
      <c r="P154" s="7"/>
      <c r="R154" s="7"/>
      <c r="S154" s="7"/>
      <c r="U154" s="7"/>
      <c r="V154" s="7"/>
    </row>
    <row r="155" spans="1:22" s="38" customFormat="1" x14ac:dyDescent="0.2">
      <c r="A155" s="85">
        <v>435</v>
      </c>
      <c r="B155" s="42"/>
      <c r="C155" s="41" t="s">
        <v>175</v>
      </c>
      <c r="D155" s="41"/>
      <c r="E155" s="37"/>
      <c r="F155" s="86"/>
      <c r="G155" s="84"/>
      <c r="H155" s="37"/>
      <c r="I155" s="184"/>
      <c r="J155" s="105" t="s">
        <v>155</v>
      </c>
    </row>
    <row r="156" spans="1:22" x14ac:dyDescent="0.2">
      <c r="A156" s="85">
        <v>440</v>
      </c>
      <c r="B156" s="33"/>
      <c r="C156" s="41" t="s">
        <v>177</v>
      </c>
      <c r="D156" s="41"/>
      <c r="E156" s="2"/>
      <c r="F156" s="86">
        <f>(3*8500)*12</f>
        <v>306000</v>
      </c>
      <c r="G156" s="84"/>
      <c r="H156" s="2"/>
      <c r="I156" s="184" t="s">
        <v>400</v>
      </c>
      <c r="J156" s="59">
        <v>5350</v>
      </c>
      <c r="L156" s="7"/>
      <c r="N156" s="7"/>
      <c r="O156" s="7"/>
      <c r="P156" s="7"/>
      <c r="R156" s="7"/>
      <c r="S156" s="7"/>
      <c r="U156" s="7"/>
      <c r="V156" s="7"/>
    </row>
    <row r="157" spans="1:22" x14ac:dyDescent="0.2">
      <c r="A157" s="85">
        <v>445</v>
      </c>
      <c r="B157" s="33"/>
      <c r="C157" s="41" t="s">
        <v>179</v>
      </c>
      <c r="D157" s="41"/>
      <c r="E157" s="2"/>
      <c r="F157" s="86">
        <v>6000</v>
      </c>
      <c r="G157" s="84"/>
      <c r="H157" s="2"/>
      <c r="I157" s="184" t="s">
        <v>423</v>
      </c>
      <c r="J157" s="59">
        <v>5300</v>
      </c>
      <c r="L157" s="7"/>
      <c r="N157" s="7"/>
      <c r="O157" s="408">
        <f>SUM(F162-(F150+F158))</f>
        <v>375500</v>
      </c>
      <c r="P157" s="7"/>
      <c r="R157" s="7"/>
      <c r="S157" s="7"/>
      <c r="U157" s="7"/>
      <c r="V157" s="7"/>
    </row>
    <row r="158" spans="1:22" s="38" customFormat="1" x14ac:dyDescent="0.2">
      <c r="A158" s="85">
        <v>450</v>
      </c>
      <c r="B158" s="42"/>
      <c r="C158" s="41" t="s">
        <v>27</v>
      </c>
      <c r="D158" s="41" t="s">
        <v>181</v>
      </c>
      <c r="E158" s="37"/>
      <c r="F158" s="86">
        <v>5000</v>
      </c>
      <c r="G158" s="84"/>
      <c r="H158" s="37"/>
      <c r="I158" s="184"/>
      <c r="J158" s="105"/>
    </row>
    <row r="159" spans="1:22" s="38" customFormat="1" x14ac:dyDescent="0.2">
      <c r="A159" s="85">
        <v>455</v>
      </c>
      <c r="B159" s="42"/>
      <c r="C159" s="41" t="s">
        <v>27</v>
      </c>
      <c r="D159" s="106" t="s">
        <v>182</v>
      </c>
      <c r="E159" s="37"/>
      <c r="F159" s="86">
        <v>500</v>
      </c>
      <c r="G159" s="84"/>
      <c r="H159" s="37"/>
      <c r="I159" s="184"/>
      <c r="J159" s="105"/>
    </row>
    <row r="160" spans="1:22" s="38" customFormat="1" x14ac:dyDescent="0.2">
      <c r="A160" s="85">
        <v>460</v>
      </c>
      <c r="B160" s="42"/>
      <c r="C160" s="19" t="s">
        <v>27</v>
      </c>
      <c r="D160" s="24"/>
      <c r="E160" s="37"/>
      <c r="F160" s="86"/>
      <c r="G160" s="84"/>
      <c r="H160" s="37"/>
      <c r="I160" s="193"/>
      <c r="J160" s="105" t="s">
        <v>155</v>
      </c>
    </row>
    <row r="161" spans="1:22" s="38" customFormat="1" x14ac:dyDescent="0.2">
      <c r="A161" s="85"/>
      <c r="B161" s="42"/>
      <c r="C161" s="19"/>
      <c r="D161" s="106"/>
      <c r="E161" s="37"/>
      <c r="F161" s="219"/>
      <c r="G161" s="220"/>
      <c r="H161" s="37"/>
      <c r="I161" s="194"/>
      <c r="J161" s="105"/>
    </row>
    <row r="162" spans="1:22" s="37" customFormat="1" x14ac:dyDescent="0.2">
      <c r="A162" s="104"/>
      <c r="B162" s="33"/>
      <c r="C162" s="239" t="s">
        <v>301</v>
      </c>
      <c r="D162" s="79"/>
      <c r="E162" s="2"/>
      <c r="F162" s="240">
        <f>SUM(F149:F161)</f>
        <v>438892</v>
      </c>
      <c r="G162" s="88">
        <f>G150</f>
        <v>1.5</v>
      </c>
      <c r="H162" s="2"/>
      <c r="I162" s="183" t="str">
        <f>C148&amp;" - Calculates automatically."</f>
        <v>Operation &amp; Maintenance of Plant - Calculates automatically.</v>
      </c>
      <c r="J162" s="71"/>
    </row>
    <row r="163" spans="1:22" s="37" customFormat="1" x14ac:dyDescent="0.2">
      <c r="A163" s="64"/>
      <c r="B163" s="44"/>
      <c r="F163" s="97"/>
      <c r="G163" s="203"/>
      <c r="I163" s="190"/>
      <c r="J163" s="71"/>
    </row>
    <row r="164" spans="1:22" s="37" customFormat="1" x14ac:dyDescent="0.2">
      <c r="A164" s="104">
        <v>500</v>
      </c>
      <c r="B164" s="33"/>
      <c r="C164" s="79" t="s">
        <v>36</v>
      </c>
      <c r="D164" s="79"/>
      <c r="F164" s="97"/>
      <c r="G164" s="98"/>
      <c r="I164" s="190"/>
      <c r="J164" s="71"/>
    </row>
    <row r="165" spans="1:22" x14ac:dyDescent="0.2">
      <c r="A165" s="7"/>
      <c r="C165" s="7"/>
      <c r="I165" s="7"/>
      <c r="J165" s="81" t="s">
        <v>183</v>
      </c>
      <c r="L165" s="7"/>
      <c r="N165" s="7"/>
      <c r="O165" s="7"/>
      <c r="P165" s="7"/>
      <c r="R165" s="7"/>
      <c r="S165" s="7"/>
      <c r="U165" s="7"/>
      <c r="V165" s="7"/>
    </row>
    <row r="166" spans="1:22" x14ac:dyDescent="0.2">
      <c r="A166" s="85">
        <v>510</v>
      </c>
      <c r="B166" s="87"/>
      <c r="C166" s="41" t="s">
        <v>184</v>
      </c>
      <c r="D166" s="41"/>
      <c r="E166" s="2"/>
      <c r="F166" s="84"/>
      <c r="G166" s="84"/>
      <c r="H166" s="2"/>
      <c r="I166" s="185" t="s">
        <v>260</v>
      </c>
      <c r="J166" s="59">
        <v>5100</v>
      </c>
      <c r="L166" s="7"/>
      <c r="N166" s="7"/>
      <c r="O166" s="7"/>
      <c r="P166" s="7"/>
      <c r="R166" s="7"/>
      <c r="S166" s="7"/>
      <c r="U166" s="7"/>
      <c r="V166" s="7"/>
    </row>
    <row r="167" spans="1:22" x14ac:dyDescent="0.2">
      <c r="A167" s="85">
        <v>520</v>
      </c>
      <c r="B167" s="87"/>
      <c r="C167" s="41" t="s">
        <v>185</v>
      </c>
      <c r="D167" s="41"/>
      <c r="E167" s="2"/>
      <c r="F167" s="84"/>
      <c r="G167" s="84"/>
      <c r="H167" s="2"/>
      <c r="I167" s="185" t="s">
        <v>260</v>
      </c>
      <c r="J167" s="59" t="s">
        <v>186</v>
      </c>
      <c r="L167" s="7"/>
      <c r="N167" s="7"/>
      <c r="O167" s="7"/>
      <c r="P167" s="7"/>
      <c r="R167" s="7"/>
      <c r="S167" s="7"/>
      <c r="U167" s="7"/>
      <c r="V167" s="7"/>
    </row>
    <row r="168" spans="1:22" x14ac:dyDescent="0.2">
      <c r="A168" s="85">
        <v>530</v>
      </c>
      <c r="B168" s="33"/>
      <c r="C168" s="41" t="s">
        <v>187</v>
      </c>
      <c r="D168" s="41"/>
      <c r="E168" s="2"/>
      <c r="F168" s="86"/>
      <c r="G168" s="84"/>
      <c r="H168" s="2"/>
      <c r="I168" s="185"/>
      <c r="J168" s="59">
        <v>5260</v>
      </c>
      <c r="L168" s="7"/>
      <c r="N168" s="7"/>
      <c r="O168" s="7"/>
      <c r="P168" s="7"/>
      <c r="R168" s="7"/>
      <c r="S168" s="7"/>
      <c r="U168" s="7"/>
      <c r="V168" s="7"/>
    </row>
    <row r="169" spans="1:22" x14ac:dyDescent="0.2">
      <c r="A169" s="85">
        <v>560</v>
      </c>
      <c r="B169" s="18"/>
      <c r="C169" s="22" t="s">
        <v>189</v>
      </c>
      <c r="D169" s="41"/>
      <c r="E169" s="2"/>
      <c r="F169" s="86"/>
      <c r="G169" s="84"/>
      <c r="H169" s="2"/>
      <c r="I169" s="194"/>
      <c r="J169" s="59" t="s">
        <v>191</v>
      </c>
      <c r="L169" s="7"/>
      <c r="N169" s="7"/>
      <c r="O169" s="7"/>
      <c r="P169" s="7"/>
      <c r="R169" s="7"/>
      <c r="S169" s="7"/>
      <c r="U169" s="7"/>
      <c r="V169" s="7"/>
    </row>
    <row r="170" spans="1:22" ht="24" x14ac:dyDescent="0.2">
      <c r="A170" s="85">
        <v>570</v>
      </c>
      <c r="B170" s="18"/>
      <c r="C170" s="19" t="s">
        <v>27</v>
      </c>
      <c r="D170" s="24"/>
      <c r="E170" s="2"/>
      <c r="F170" s="86" t="s">
        <v>21</v>
      </c>
      <c r="G170" s="84"/>
      <c r="H170" s="2"/>
      <c r="I170" s="185" t="s">
        <v>192</v>
      </c>
      <c r="J170" s="59" t="s">
        <v>193</v>
      </c>
      <c r="L170" s="7"/>
      <c r="N170" s="7"/>
      <c r="O170" s="7"/>
      <c r="P170" s="7"/>
      <c r="R170" s="7"/>
      <c r="S170" s="7"/>
      <c r="U170" s="7"/>
      <c r="V170" s="7"/>
    </row>
    <row r="171" spans="1:22" x14ac:dyDescent="0.2">
      <c r="A171" s="85"/>
      <c r="B171" s="18"/>
      <c r="C171" s="19"/>
      <c r="D171" s="106"/>
      <c r="E171" s="37"/>
      <c r="F171" s="219"/>
      <c r="G171" s="220"/>
      <c r="H171" s="2"/>
      <c r="I171" s="185"/>
      <c r="J171" s="59"/>
      <c r="L171" s="7"/>
      <c r="N171" s="7"/>
      <c r="O171" s="7"/>
      <c r="P171" s="7"/>
      <c r="R171" s="7"/>
      <c r="S171" s="7"/>
      <c r="U171" s="7"/>
      <c r="V171" s="7"/>
    </row>
    <row r="172" spans="1:22" x14ac:dyDescent="0.2">
      <c r="A172" s="104"/>
      <c r="B172" s="33"/>
      <c r="C172" s="239" t="s">
        <v>302</v>
      </c>
      <c r="D172" s="79"/>
      <c r="E172" s="2"/>
      <c r="F172" s="240">
        <f>SUM(F165:F171)</f>
        <v>0</v>
      </c>
      <c r="G172" s="84"/>
      <c r="H172" s="2"/>
      <c r="I172" s="183" t="str">
        <f>C164&amp;" - Calculates automatically."</f>
        <v>Benefits and Other Fixed Charges - Calculates automatically.</v>
      </c>
      <c r="J172" s="59"/>
      <c r="L172" s="7"/>
      <c r="N172" s="7"/>
      <c r="O172" s="7"/>
      <c r="P172" s="7"/>
      <c r="R172" s="7"/>
      <c r="S172" s="7"/>
      <c r="U172" s="7"/>
      <c r="V172" s="7"/>
    </row>
    <row r="173" spans="1:22" s="37" customFormat="1" x14ac:dyDescent="0.2">
      <c r="A173" s="64"/>
      <c r="B173" s="44"/>
      <c r="F173" s="97"/>
      <c r="G173" s="203"/>
      <c r="I173" s="190"/>
      <c r="J173" s="71"/>
    </row>
    <row r="174" spans="1:22" s="37" customFormat="1" x14ac:dyDescent="0.2">
      <c r="A174" s="104">
        <v>600</v>
      </c>
      <c r="B174" s="18"/>
      <c r="C174" s="35" t="s">
        <v>37</v>
      </c>
      <c r="F174" s="97"/>
      <c r="G174" s="98"/>
      <c r="I174" s="190"/>
      <c r="J174" s="71"/>
    </row>
    <row r="175" spans="1:22" x14ac:dyDescent="0.2">
      <c r="A175" s="7"/>
      <c r="C175" s="7"/>
      <c r="I175" s="7"/>
      <c r="J175" s="81" t="s">
        <v>194</v>
      </c>
      <c r="L175" s="7"/>
      <c r="N175" s="7"/>
      <c r="O175" s="7"/>
      <c r="P175" s="7"/>
      <c r="R175" s="7"/>
      <c r="S175" s="7"/>
      <c r="U175" s="7"/>
      <c r="V175" s="7"/>
    </row>
    <row r="176" spans="1:22" x14ac:dyDescent="0.2">
      <c r="A176" s="85">
        <v>610</v>
      </c>
      <c r="B176" s="18"/>
      <c r="C176" s="41" t="s">
        <v>195</v>
      </c>
      <c r="D176" s="41"/>
      <c r="E176" s="2"/>
      <c r="F176" s="86"/>
      <c r="G176" s="84"/>
      <c r="H176" s="2"/>
      <c r="I176" s="185"/>
      <c r="J176" s="59" t="s">
        <v>197</v>
      </c>
      <c r="L176" s="7"/>
      <c r="N176" s="7"/>
      <c r="O176" s="7"/>
      <c r="P176" s="7"/>
      <c r="R176" s="7"/>
      <c r="S176" s="7"/>
      <c r="U176" s="7"/>
      <c r="V176" s="7"/>
    </row>
    <row r="177" spans="1:22" x14ac:dyDescent="0.2">
      <c r="A177" s="85">
        <v>620</v>
      </c>
      <c r="B177" s="18"/>
      <c r="C177" s="41" t="s">
        <v>198</v>
      </c>
      <c r="D177" s="41"/>
      <c r="E177" s="2"/>
      <c r="F177" s="86"/>
      <c r="G177" s="84"/>
      <c r="H177" s="2"/>
      <c r="I177" s="185"/>
      <c r="J177" s="59" t="s">
        <v>197</v>
      </c>
      <c r="L177" s="7"/>
      <c r="N177" s="7"/>
      <c r="O177" s="7"/>
      <c r="P177" s="7"/>
      <c r="R177" s="7"/>
      <c r="S177" s="7"/>
      <c r="U177" s="7"/>
      <c r="V177" s="7"/>
    </row>
    <row r="178" spans="1:22" x14ac:dyDescent="0.2">
      <c r="A178" s="85"/>
      <c r="B178" s="18"/>
      <c r="C178" s="41"/>
      <c r="D178" s="41"/>
      <c r="E178" s="37"/>
      <c r="F178" s="219"/>
      <c r="G178" s="220"/>
      <c r="H178" s="37"/>
      <c r="I178" s="187"/>
      <c r="J178" s="59"/>
      <c r="L178" s="7"/>
      <c r="N178" s="7"/>
      <c r="O178" s="7"/>
      <c r="P178" s="7"/>
      <c r="R178" s="7"/>
      <c r="S178" s="7"/>
      <c r="U178" s="7"/>
      <c r="V178" s="7"/>
    </row>
    <row r="179" spans="1:22" s="37" customFormat="1" x14ac:dyDescent="0.2">
      <c r="A179" s="104"/>
      <c r="B179" s="18"/>
      <c r="C179" s="83" t="s">
        <v>303</v>
      </c>
      <c r="D179" s="35"/>
      <c r="E179" s="2"/>
      <c r="F179" s="240">
        <f>SUM(F175:F178)</f>
        <v>0</v>
      </c>
      <c r="G179" s="84"/>
      <c r="H179" s="2"/>
      <c r="I179" s="183" t="str">
        <f>C174&amp;" - Calculates automatically."</f>
        <v>Community Services - Calculates automatically.</v>
      </c>
      <c r="J179" s="71"/>
    </row>
    <row r="180" spans="1:22" s="37" customFormat="1" x14ac:dyDescent="0.2">
      <c r="A180" s="64"/>
      <c r="B180" s="44"/>
      <c r="F180" s="97"/>
      <c r="G180" s="203"/>
      <c r="I180" s="190"/>
      <c r="J180" s="71"/>
    </row>
    <row r="181" spans="1:22" s="37" customFormat="1" x14ac:dyDescent="0.2">
      <c r="A181" s="251">
        <v>700</v>
      </c>
      <c r="B181" s="44"/>
      <c r="C181" s="29" t="s">
        <v>40</v>
      </c>
      <c r="D181" s="29"/>
      <c r="E181" s="2"/>
      <c r="F181" s="30"/>
      <c r="G181" s="98"/>
      <c r="I181" s="190"/>
      <c r="J181" s="71"/>
    </row>
    <row r="182" spans="1:22" s="37" customFormat="1" ht="5.0999999999999996" customHeight="1" x14ac:dyDescent="0.2">
      <c r="A182" s="251"/>
      <c r="B182" s="44"/>
      <c r="C182" s="29"/>
      <c r="D182" s="29"/>
      <c r="E182" s="2"/>
      <c r="F182" s="30"/>
      <c r="G182" s="98"/>
      <c r="I182" s="190"/>
      <c r="J182" s="71"/>
    </row>
    <row r="183" spans="1:22" s="37" customFormat="1" x14ac:dyDescent="0.2">
      <c r="A183" s="184">
        <v>710</v>
      </c>
      <c r="B183" s="44"/>
      <c r="C183" s="19" t="s">
        <v>11</v>
      </c>
      <c r="D183" s="19"/>
      <c r="E183" s="2"/>
      <c r="F183" s="20"/>
      <c r="G183" s="84"/>
      <c r="I183" s="190"/>
      <c r="J183" s="71"/>
    </row>
    <row r="184" spans="1:22" s="37" customFormat="1" x14ac:dyDescent="0.2">
      <c r="A184" s="184">
        <v>720</v>
      </c>
      <c r="B184" s="44"/>
      <c r="C184" s="19" t="s">
        <v>19</v>
      </c>
      <c r="D184" s="19"/>
      <c r="E184" s="2"/>
      <c r="F184" s="20">
        <v>3000</v>
      </c>
      <c r="G184" s="84"/>
      <c r="I184" s="184" t="s">
        <v>438</v>
      </c>
      <c r="J184" s="71"/>
    </row>
    <row r="185" spans="1:22" s="37" customFormat="1" x14ac:dyDescent="0.2">
      <c r="A185" s="184">
        <v>730</v>
      </c>
      <c r="B185" s="44"/>
      <c r="C185" s="19" t="s">
        <v>43</v>
      </c>
      <c r="D185" s="19"/>
      <c r="E185" s="2"/>
      <c r="F185" s="20"/>
      <c r="G185" s="84"/>
      <c r="I185" s="184"/>
      <c r="J185" s="71"/>
    </row>
    <row r="186" spans="1:22" s="37" customFormat="1" x14ac:dyDescent="0.2">
      <c r="A186" s="184">
        <v>740</v>
      </c>
      <c r="B186" s="44"/>
      <c r="C186" s="19" t="s">
        <v>44</v>
      </c>
      <c r="D186" s="19"/>
      <c r="E186" s="2"/>
      <c r="F186" s="20">
        <f>(86*100)+(2*2500)</f>
        <v>13600</v>
      </c>
      <c r="G186" s="84"/>
      <c r="I186" s="184" t="s">
        <v>427</v>
      </c>
      <c r="J186" s="71"/>
    </row>
    <row r="187" spans="1:22" s="37" customFormat="1" x14ac:dyDescent="0.2">
      <c r="A187" s="184">
        <v>750</v>
      </c>
      <c r="B187" s="44"/>
      <c r="C187" s="19" t="s">
        <v>45</v>
      </c>
      <c r="D187" s="19"/>
      <c r="E187" s="2"/>
      <c r="F187" s="20"/>
      <c r="G187" s="84"/>
      <c r="I187" s="184"/>
      <c r="J187" s="71"/>
    </row>
    <row r="188" spans="1:22" s="37" customFormat="1" x14ac:dyDescent="0.2">
      <c r="A188" s="184">
        <v>760</v>
      </c>
      <c r="B188" s="44"/>
      <c r="C188" s="19" t="s">
        <v>47</v>
      </c>
      <c r="D188" s="19"/>
      <c r="E188" s="2"/>
      <c r="F188" s="20"/>
      <c r="G188" s="84"/>
      <c r="I188" s="184"/>
      <c r="J188" s="71"/>
    </row>
    <row r="189" spans="1:22" s="37" customFormat="1" x14ac:dyDescent="0.2">
      <c r="A189" s="184">
        <v>770</v>
      </c>
      <c r="B189" s="44"/>
      <c r="C189" s="19" t="s">
        <v>27</v>
      </c>
      <c r="D189" s="24" t="s">
        <v>428</v>
      </c>
      <c r="E189" s="2"/>
      <c r="F189" s="20">
        <v>10000</v>
      </c>
      <c r="G189" s="84"/>
      <c r="I189" s="184" t="s">
        <v>431</v>
      </c>
      <c r="J189" s="71"/>
    </row>
    <row r="190" spans="1:22" s="37" customFormat="1" x14ac:dyDescent="0.2">
      <c r="A190" s="184">
        <v>780</v>
      </c>
      <c r="B190" s="44"/>
      <c r="C190" s="19" t="s">
        <v>27</v>
      </c>
      <c r="D190" s="24"/>
      <c r="E190" s="2"/>
      <c r="F190" s="20"/>
      <c r="G190" s="84"/>
      <c r="I190" s="184"/>
      <c r="J190" s="71"/>
    </row>
    <row r="191" spans="1:22" s="37" customFormat="1" ht="5.0999999999999996" customHeight="1" x14ac:dyDescent="0.2">
      <c r="A191" s="184"/>
      <c r="B191" s="44"/>
      <c r="C191" s="19"/>
      <c r="D191" s="106"/>
      <c r="F191" s="252"/>
      <c r="G191" s="220"/>
      <c r="I191" s="184"/>
      <c r="J191" s="71"/>
    </row>
    <row r="192" spans="1:22" s="37" customFormat="1" x14ac:dyDescent="0.2">
      <c r="A192" s="184"/>
      <c r="B192" s="44"/>
      <c r="C192" s="35" t="s">
        <v>49</v>
      </c>
      <c r="D192" s="35"/>
      <c r="E192" s="2"/>
      <c r="F192" s="254">
        <f>SUM(F182:F191)</f>
        <v>26600</v>
      </c>
      <c r="G192" s="84"/>
      <c r="I192" s="184"/>
      <c r="J192" s="71"/>
    </row>
    <row r="193" spans="1:22" s="37" customFormat="1" x14ac:dyDescent="0.2">
      <c r="A193" s="64"/>
      <c r="B193" s="44"/>
      <c r="F193" s="97"/>
      <c r="G193" s="98"/>
      <c r="I193" s="190"/>
      <c r="J193" s="71"/>
    </row>
    <row r="194" spans="1:22" s="37" customFormat="1" x14ac:dyDescent="0.2">
      <c r="A194" s="104">
        <v>800</v>
      </c>
      <c r="B194" s="18"/>
      <c r="C194" s="35" t="s">
        <v>199</v>
      </c>
      <c r="D194" s="35"/>
      <c r="F194" s="97"/>
      <c r="G194" s="98"/>
      <c r="I194" s="190"/>
      <c r="J194" s="71"/>
    </row>
    <row r="195" spans="1:22" ht="5.0999999999999996" customHeight="1" x14ac:dyDescent="0.2">
      <c r="A195" s="7"/>
      <c r="C195" s="7"/>
      <c r="I195" s="7"/>
      <c r="J195" s="81" t="s">
        <v>194</v>
      </c>
      <c r="L195" s="7"/>
      <c r="N195" s="7"/>
      <c r="O195" s="7"/>
      <c r="P195" s="7"/>
      <c r="R195" s="7"/>
      <c r="S195" s="7"/>
      <c r="U195" s="7"/>
      <c r="V195" s="7"/>
    </row>
    <row r="196" spans="1:22" x14ac:dyDescent="0.2">
      <c r="A196" s="85">
        <v>820</v>
      </c>
      <c r="B196" s="18"/>
      <c r="C196" s="22" t="s">
        <v>51</v>
      </c>
      <c r="D196" s="41"/>
      <c r="E196" s="2"/>
      <c r="F196" s="86"/>
      <c r="G196" s="84"/>
      <c r="H196" s="2"/>
      <c r="I196" s="185" t="s">
        <v>200</v>
      </c>
      <c r="J196" s="59" t="s">
        <v>197</v>
      </c>
      <c r="L196" s="7"/>
      <c r="N196" s="7"/>
      <c r="O196" s="7"/>
      <c r="P196" s="7"/>
      <c r="R196" s="7"/>
      <c r="S196" s="7"/>
      <c r="U196" s="7"/>
      <c r="V196" s="7"/>
    </row>
    <row r="197" spans="1:22" x14ac:dyDescent="0.2">
      <c r="A197" s="85">
        <v>830</v>
      </c>
      <c r="B197" s="18"/>
      <c r="C197" s="22" t="s">
        <v>27</v>
      </c>
      <c r="D197" s="24" t="s">
        <v>21</v>
      </c>
      <c r="E197" s="2"/>
      <c r="F197" s="86"/>
      <c r="G197" s="84"/>
      <c r="H197" s="2"/>
      <c r="I197" s="194" t="s">
        <v>28</v>
      </c>
      <c r="J197" s="59"/>
      <c r="L197" s="7"/>
      <c r="N197" s="7"/>
      <c r="O197" s="7"/>
      <c r="P197" s="7"/>
      <c r="R197" s="7"/>
      <c r="S197" s="7"/>
      <c r="U197" s="7"/>
      <c r="V197" s="7"/>
    </row>
    <row r="198" spans="1:22" ht="5.0999999999999996" customHeight="1" x14ac:dyDescent="0.2">
      <c r="A198" s="85"/>
      <c r="B198" s="18"/>
      <c r="C198" s="22"/>
      <c r="D198" s="106"/>
      <c r="E198" s="37"/>
      <c r="F198" s="219"/>
      <c r="G198" s="220"/>
      <c r="H198" s="37"/>
      <c r="I198" s="194"/>
      <c r="J198" s="59"/>
      <c r="L198" s="7"/>
      <c r="N198" s="7"/>
      <c r="O198" s="7"/>
      <c r="P198" s="7"/>
      <c r="R198" s="7"/>
      <c r="S198" s="7"/>
      <c r="U198" s="7"/>
      <c r="V198" s="7"/>
    </row>
    <row r="199" spans="1:22" s="108" customFormat="1" ht="12.75" x14ac:dyDescent="0.2">
      <c r="A199" s="104"/>
      <c r="B199" s="18"/>
      <c r="C199" s="83" t="s">
        <v>304</v>
      </c>
      <c r="D199" s="35"/>
      <c r="E199" s="2"/>
      <c r="F199" s="240">
        <f>SUM(F195:F198)</f>
        <v>0</v>
      </c>
      <c r="G199" s="84"/>
      <c r="H199" s="2"/>
      <c r="I199" s="183" t="str">
        <f>C194&amp;" - Calculates automatically."</f>
        <v>Non-Operating Expenses - Calculates automatically.</v>
      </c>
      <c r="O199" s="264" t="s">
        <v>485</v>
      </c>
      <c r="P199" s="407">
        <f>F36+F41+F56+F71+F85+F93+F94+F99+F100+F115+F138+F150</f>
        <v>1599130</v>
      </c>
    </row>
    <row r="200" spans="1:22" s="108" customFormat="1" ht="5.0999999999999996" customHeight="1" x14ac:dyDescent="0.2">
      <c r="A200" s="21"/>
      <c r="B200" s="107"/>
      <c r="C200" s="107"/>
      <c r="D200" s="107"/>
      <c r="F200" s="109"/>
      <c r="G200" s="204"/>
      <c r="I200" s="185"/>
    </row>
    <row r="201" spans="1:22" x14ac:dyDescent="0.2">
      <c r="A201" s="104"/>
      <c r="B201" s="110"/>
      <c r="C201" s="239" t="s">
        <v>305</v>
      </c>
      <c r="D201" s="110"/>
      <c r="E201" s="2"/>
      <c r="F201" s="242">
        <f>+F26-F81-F135-F146-F162-F172-F179+F192-F199</f>
        <v>142935.80000000005</v>
      </c>
      <c r="G201" s="88">
        <f>SUM(G199,G179,G172,G162,G146,G135,G81)</f>
        <v>32.5</v>
      </c>
      <c r="H201" s="2"/>
      <c r="I201" s="183" t="str">
        <f>C201&amp;" - Calculates automatically."</f>
        <v>GRAND TOTAL - Calculates automatically.</v>
      </c>
      <c r="J201" s="59"/>
      <c r="L201" s="7"/>
      <c r="N201" s="7"/>
      <c r="O201" s="7"/>
      <c r="P201" s="7"/>
      <c r="R201" s="7"/>
      <c r="S201" s="7"/>
      <c r="U201" s="7"/>
      <c r="V201" s="7"/>
    </row>
    <row r="202" spans="1:22" x14ac:dyDescent="0.2">
      <c r="C202" s="55"/>
      <c r="D202" s="2"/>
      <c r="E202" s="2"/>
      <c r="F202" s="112"/>
      <c r="G202" s="60"/>
      <c r="H202" s="112"/>
      <c r="I202" s="195"/>
      <c r="J202" s="60"/>
      <c r="K202" s="112"/>
      <c r="L202" s="60"/>
      <c r="M202" s="112"/>
      <c r="N202" s="60"/>
      <c r="O202" s="113"/>
      <c r="P202" s="60"/>
      <c r="Q202" s="2"/>
      <c r="U202" s="58"/>
    </row>
    <row r="203" spans="1:22" s="2" customFormat="1" x14ac:dyDescent="0.2">
      <c r="A203" s="56"/>
      <c r="C203" s="115"/>
      <c r="D203" s="36"/>
      <c r="F203" s="116"/>
      <c r="G203" s="60"/>
      <c r="H203" s="116"/>
      <c r="I203" s="196"/>
      <c r="J203" s="60"/>
      <c r="K203" s="116"/>
      <c r="L203" s="60"/>
      <c r="M203" s="116"/>
      <c r="N203" s="60"/>
      <c r="O203" s="55"/>
      <c r="P203" s="60"/>
      <c r="R203" s="56"/>
      <c r="S203" s="57"/>
      <c r="U203" s="58"/>
      <c r="V203" s="59"/>
    </row>
    <row r="204" spans="1:22" s="2" customFormat="1" x14ac:dyDescent="0.2">
      <c r="A204" s="56"/>
      <c r="C204" s="55"/>
      <c r="F204" s="116"/>
      <c r="G204" s="60"/>
      <c r="H204" s="116"/>
      <c r="I204" s="196"/>
      <c r="J204" s="60"/>
      <c r="K204" s="116"/>
      <c r="L204" s="60"/>
      <c r="M204" s="116"/>
      <c r="N204" s="60"/>
      <c r="O204" s="55"/>
      <c r="P204" s="60"/>
      <c r="R204" s="56"/>
      <c r="S204" s="57"/>
      <c r="U204" s="58"/>
      <c r="V204" s="59"/>
    </row>
    <row r="205" spans="1:22" x14ac:dyDescent="0.2">
      <c r="F205" s="118"/>
      <c r="G205" s="119"/>
      <c r="H205" s="118"/>
      <c r="I205" s="197"/>
      <c r="K205" s="118"/>
      <c r="M205" s="118"/>
    </row>
    <row r="206" spans="1:22" x14ac:dyDescent="0.2">
      <c r="F206" s="118"/>
      <c r="G206" s="119"/>
      <c r="H206" s="118"/>
      <c r="I206" s="197"/>
      <c r="K206" s="118"/>
      <c r="M206" s="118"/>
    </row>
    <row r="207" spans="1:22" x14ac:dyDescent="0.2">
      <c r="F207" s="118"/>
      <c r="G207" s="119"/>
      <c r="H207" s="118"/>
      <c r="I207" s="197"/>
      <c r="K207" s="118"/>
      <c r="M207" s="118"/>
    </row>
    <row r="208" spans="1:22" x14ac:dyDescent="0.2">
      <c r="F208" s="118"/>
      <c r="G208" s="119"/>
      <c r="H208" s="118"/>
      <c r="I208" s="197"/>
      <c r="K208" s="118"/>
      <c r="M208" s="118"/>
    </row>
    <row r="209" spans="1:22" x14ac:dyDescent="0.2">
      <c r="F209" s="118"/>
      <c r="G209" s="119"/>
      <c r="H209" s="118"/>
      <c r="I209" s="197"/>
      <c r="K209" s="118"/>
      <c r="M209" s="118"/>
    </row>
    <row r="210" spans="1:22" x14ac:dyDescent="0.2">
      <c r="F210" s="118"/>
      <c r="G210" s="119"/>
      <c r="H210" s="118"/>
      <c r="I210" s="197"/>
      <c r="K210" s="118"/>
      <c r="M210" s="118"/>
    </row>
    <row r="211" spans="1:22" x14ac:dyDescent="0.2">
      <c r="F211" s="118"/>
      <c r="G211" s="119"/>
      <c r="H211" s="118"/>
      <c r="I211" s="197"/>
      <c r="K211" s="118"/>
      <c r="M211" s="118"/>
    </row>
    <row r="212" spans="1:22" x14ac:dyDescent="0.2">
      <c r="F212" s="118"/>
      <c r="G212" s="119"/>
      <c r="H212" s="118"/>
      <c r="I212" s="197"/>
      <c r="K212" s="118"/>
      <c r="M212" s="118"/>
    </row>
    <row r="213" spans="1:22" x14ac:dyDescent="0.2">
      <c r="F213" s="118"/>
      <c r="G213" s="119"/>
      <c r="H213" s="118"/>
      <c r="I213" s="197"/>
      <c r="K213" s="118"/>
      <c r="M213" s="118"/>
    </row>
    <row r="214" spans="1:22" x14ac:dyDescent="0.2">
      <c r="A214" s="7"/>
      <c r="C214" s="7"/>
      <c r="F214" s="118"/>
      <c r="G214" s="119"/>
      <c r="H214" s="118"/>
      <c r="I214" s="197"/>
      <c r="K214" s="118"/>
      <c r="M214" s="118"/>
      <c r="N214" s="7"/>
      <c r="O214" s="7"/>
      <c r="P214" s="7"/>
      <c r="R214" s="7"/>
      <c r="S214" s="7"/>
      <c r="U214" s="7"/>
      <c r="V214" s="7"/>
    </row>
    <row r="215" spans="1:22" x14ac:dyDescent="0.2">
      <c r="A215" s="7"/>
      <c r="C215" s="7"/>
      <c r="F215" s="118"/>
      <c r="G215" s="119"/>
      <c r="H215" s="118"/>
      <c r="I215" s="197"/>
      <c r="K215" s="118"/>
      <c r="M215" s="118"/>
      <c r="N215" s="7"/>
      <c r="O215" s="7"/>
      <c r="P215" s="7"/>
      <c r="R215" s="7"/>
      <c r="S215" s="7"/>
      <c r="U215" s="7"/>
      <c r="V215" s="7"/>
    </row>
    <row r="216" spans="1:22" x14ac:dyDescent="0.2">
      <c r="A216" s="7"/>
      <c r="C216" s="7"/>
      <c r="F216" s="118"/>
      <c r="G216" s="119"/>
      <c r="H216" s="118"/>
      <c r="I216" s="197"/>
      <c r="K216" s="118"/>
      <c r="M216" s="118"/>
      <c r="N216" s="7"/>
      <c r="O216" s="7"/>
      <c r="P216" s="7"/>
      <c r="R216" s="7"/>
      <c r="S216" s="7"/>
      <c r="U216" s="7"/>
      <c r="V216" s="7"/>
    </row>
    <row r="217" spans="1:22" x14ac:dyDescent="0.2">
      <c r="A217" s="7"/>
      <c r="C217" s="7"/>
      <c r="F217" s="118"/>
      <c r="G217" s="119"/>
      <c r="H217" s="118"/>
      <c r="I217" s="197"/>
      <c r="K217" s="118"/>
      <c r="M217" s="118"/>
      <c r="N217" s="7"/>
      <c r="O217" s="7"/>
      <c r="P217" s="7"/>
      <c r="R217" s="7"/>
      <c r="S217" s="7"/>
      <c r="U217" s="7"/>
      <c r="V217" s="7"/>
    </row>
    <row r="218" spans="1:22" x14ac:dyDescent="0.2">
      <c r="A218" s="7"/>
      <c r="C218" s="7"/>
      <c r="F218" s="118"/>
      <c r="G218" s="119"/>
      <c r="H218" s="118"/>
      <c r="I218" s="197"/>
      <c r="K218" s="118"/>
      <c r="M218" s="118"/>
      <c r="N218" s="7"/>
      <c r="O218" s="7"/>
      <c r="P218" s="7"/>
      <c r="R218" s="7"/>
      <c r="S218" s="7"/>
      <c r="U218" s="7"/>
      <c r="V218" s="7"/>
    </row>
    <row r="219" spans="1:22" x14ac:dyDescent="0.2">
      <c r="A219" s="7"/>
      <c r="C219" s="7"/>
      <c r="F219" s="118"/>
      <c r="G219" s="119"/>
      <c r="H219" s="118"/>
      <c r="I219" s="197"/>
      <c r="K219" s="118"/>
      <c r="M219" s="118"/>
      <c r="N219" s="7"/>
      <c r="O219" s="7"/>
      <c r="P219" s="7"/>
      <c r="R219" s="7"/>
      <c r="S219" s="7"/>
      <c r="U219" s="7"/>
      <c r="V219" s="7"/>
    </row>
    <row r="220" spans="1:22" x14ac:dyDescent="0.2">
      <c r="A220" s="7"/>
      <c r="C220" s="7"/>
      <c r="F220" s="118"/>
      <c r="G220" s="119"/>
      <c r="H220" s="118"/>
      <c r="I220" s="197"/>
      <c r="K220" s="118"/>
      <c r="M220" s="118"/>
      <c r="N220" s="7"/>
      <c r="O220" s="7"/>
      <c r="P220" s="7"/>
      <c r="R220" s="7"/>
      <c r="S220" s="7"/>
      <c r="U220" s="7"/>
      <c r="V220" s="7"/>
    </row>
    <row r="221" spans="1:22" x14ac:dyDescent="0.2">
      <c r="A221" s="7"/>
      <c r="C221" s="7"/>
      <c r="F221" s="118"/>
      <c r="G221" s="119"/>
      <c r="H221" s="118"/>
      <c r="I221" s="197"/>
      <c r="K221" s="118"/>
      <c r="M221" s="118"/>
      <c r="N221" s="7"/>
      <c r="O221" s="7"/>
      <c r="P221" s="7"/>
      <c r="R221" s="7"/>
      <c r="S221" s="7"/>
      <c r="U221" s="7"/>
      <c r="V221" s="7"/>
    </row>
    <row r="222" spans="1:22" x14ac:dyDescent="0.2">
      <c r="A222" s="7"/>
      <c r="C222" s="7"/>
      <c r="F222" s="118"/>
      <c r="G222" s="119"/>
      <c r="H222" s="118"/>
      <c r="I222" s="197"/>
      <c r="K222" s="118"/>
      <c r="M222" s="118"/>
      <c r="N222" s="7"/>
      <c r="O222" s="7"/>
      <c r="P222" s="7"/>
      <c r="R222" s="7"/>
      <c r="S222" s="7"/>
      <c r="U222" s="7"/>
      <c r="V222" s="7"/>
    </row>
    <row r="223" spans="1:22" x14ac:dyDescent="0.2">
      <c r="A223" s="7"/>
      <c r="C223" s="7"/>
      <c r="F223" s="118"/>
      <c r="G223" s="119"/>
      <c r="H223" s="118"/>
      <c r="I223" s="197"/>
      <c r="K223" s="118"/>
      <c r="M223" s="118"/>
      <c r="N223" s="7"/>
      <c r="O223" s="7"/>
      <c r="P223" s="7"/>
      <c r="R223" s="7"/>
      <c r="S223" s="7"/>
      <c r="U223" s="7"/>
      <c r="V223" s="7"/>
    </row>
    <row r="224" spans="1:22" x14ac:dyDescent="0.2">
      <c r="A224" s="7"/>
      <c r="C224" s="7"/>
      <c r="F224" s="118"/>
      <c r="G224" s="119"/>
      <c r="H224" s="118"/>
      <c r="I224" s="197"/>
      <c r="K224" s="118"/>
      <c r="M224" s="118"/>
      <c r="N224" s="7"/>
      <c r="O224" s="7"/>
      <c r="P224" s="7"/>
      <c r="R224" s="7"/>
      <c r="S224" s="7"/>
      <c r="U224" s="7"/>
      <c r="V224" s="7"/>
    </row>
    <row r="225" spans="1:22" x14ac:dyDescent="0.2">
      <c r="A225" s="7"/>
      <c r="C225" s="7"/>
      <c r="F225" s="118"/>
      <c r="G225" s="119"/>
      <c r="H225" s="118"/>
      <c r="I225" s="197"/>
      <c r="K225" s="118"/>
      <c r="M225" s="118"/>
      <c r="N225" s="7"/>
      <c r="O225" s="7"/>
      <c r="P225" s="7"/>
      <c r="R225" s="7"/>
      <c r="S225" s="7"/>
      <c r="U225" s="7"/>
      <c r="V225" s="7"/>
    </row>
    <row r="226" spans="1:22" x14ac:dyDescent="0.2">
      <c r="A226" s="7"/>
      <c r="C226" s="7"/>
      <c r="F226" s="118"/>
      <c r="G226" s="119"/>
      <c r="H226" s="118"/>
      <c r="I226" s="197"/>
      <c r="K226" s="118"/>
      <c r="M226" s="118"/>
      <c r="N226" s="7"/>
      <c r="O226" s="7"/>
      <c r="P226" s="7"/>
      <c r="R226" s="7"/>
      <c r="S226" s="7"/>
      <c r="U226" s="7"/>
      <c r="V226" s="7"/>
    </row>
    <row r="227" spans="1:22" x14ac:dyDescent="0.2">
      <c r="A227" s="7"/>
      <c r="C227" s="7"/>
      <c r="F227" s="118"/>
      <c r="G227" s="119"/>
      <c r="H227" s="118"/>
      <c r="I227" s="197"/>
      <c r="K227" s="118"/>
      <c r="M227" s="118"/>
      <c r="N227" s="7"/>
      <c r="O227" s="7"/>
      <c r="P227" s="7"/>
      <c r="R227" s="7"/>
      <c r="S227" s="7"/>
      <c r="U227" s="7"/>
      <c r="V227" s="7"/>
    </row>
    <row r="228" spans="1:22" x14ac:dyDescent="0.2">
      <c r="A228" s="7"/>
      <c r="C228" s="7"/>
      <c r="F228" s="118"/>
      <c r="G228" s="119"/>
      <c r="H228" s="118"/>
      <c r="I228" s="197"/>
      <c r="K228" s="118"/>
      <c r="M228" s="118"/>
      <c r="N228" s="7"/>
      <c r="O228" s="7"/>
      <c r="P228" s="7"/>
      <c r="R228" s="7"/>
      <c r="S228" s="7"/>
      <c r="U228" s="7"/>
      <c r="V228" s="7"/>
    </row>
    <row r="229" spans="1:22" x14ac:dyDescent="0.2">
      <c r="A229" s="7"/>
      <c r="C229" s="7"/>
      <c r="F229" s="118"/>
      <c r="G229" s="119"/>
      <c r="H229" s="118"/>
      <c r="I229" s="197"/>
      <c r="K229" s="118"/>
      <c r="M229" s="118"/>
      <c r="N229" s="7"/>
      <c r="O229" s="7"/>
      <c r="P229" s="7"/>
      <c r="R229" s="7"/>
      <c r="S229" s="7"/>
      <c r="U229" s="7"/>
      <c r="V229" s="7"/>
    </row>
    <row r="230" spans="1:22" x14ac:dyDescent="0.2">
      <c r="A230" s="7"/>
      <c r="C230" s="7"/>
      <c r="F230" s="118"/>
      <c r="G230" s="119"/>
      <c r="H230" s="118"/>
      <c r="I230" s="197"/>
      <c r="K230" s="118"/>
      <c r="M230" s="118"/>
      <c r="N230" s="7"/>
      <c r="O230" s="7"/>
      <c r="P230" s="7"/>
      <c r="R230" s="7"/>
      <c r="S230" s="7"/>
      <c r="U230" s="7"/>
      <c r="V230" s="7"/>
    </row>
    <row r="231" spans="1:22" x14ac:dyDescent="0.2">
      <c r="A231" s="7"/>
      <c r="C231" s="7"/>
      <c r="F231" s="118"/>
      <c r="G231" s="119"/>
      <c r="H231" s="118"/>
      <c r="I231" s="197"/>
      <c r="K231" s="118"/>
      <c r="M231" s="118"/>
      <c r="N231" s="7"/>
      <c r="O231" s="7"/>
      <c r="P231" s="7"/>
      <c r="R231" s="7"/>
      <c r="S231" s="7"/>
      <c r="U231" s="7"/>
      <c r="V231" s="7"/>
    </row>
    <row r="232" spans="1:22" x14ac:dyDescent="0.2">
      <c r="A232" s="7"/>
      <c r="C232" s="7"/>
      <c r="F232" s="118"/>
      <c r="G232" s="119"/>
      <c r="H232" s="118"/>
      <c r="I232" s="197"/>
      <c r="K232" s="118"/>
      <c r="M232" s="118"/>
      <c r="N232" s="7"/>
      <c r="O232" s="7"/>
      <c r="P232" s="7"/>
      <c r="R232" s="7"/>
      <c r="S232" s="7"/>
      <c r="U232" s="7"/>
      <c r="V232" s="7"/>
    </row>
    <row r="233" spans="1:22" x14ac:dyDescent="0.2">
      <c r="A233" s="7"/>
      <c r="C233" s="7"/>
      <c r="F233" s="118"/>
      <c r="G233" s="119"/>
      <c r="H233" s="118"/>
      <c r="I233" s="197"/>
      <c r="K233" s="118"/>
      <c r="M233" s="118"/>
      <c r="N233" s="7"/>
      <c r="O233" s="7"/>
      <c r="P233" s="7"/>
      <c r="R233" s="7"/>
      <c r="S233" s="7"/>
      <c r="U233" s="7"/>
      <c r="V233" s="7"/>
    </row>
    <row r="234" spans="1:22" x14ac:dyDescent="0.2">
      <c r="A234" s="7"/>
      <c r="C234" s="7"/>
      <c r="F234" s="118"/>
      <c r="G234" s="119"/>
      <c r="H234" s="118"/>
      <c r="I234" s="197"/>
      <c r="K234" s="118"/>
      <c r="M234" s="118"/>
      <c r="N234" s="7"/>
      <c r="O234" s="7"/>
      <c r="P234" s="7"/>
      <c r="R234" s="7"/>
      <c r="S234" s="7"/>
      <c r="U234" s="7"/>
      <c r="V234" s="7"/>
    </row>
    <row r="235" spans="1:22" x14ac:dyDescent="0.2">
      <c r="A235" s="7"/>
      <c r="C235" s="7"/>
      <c r="F235" s="118"/>
      <c r="G235" s="119"/>
      <c r="H235" s="118"/>
      <c r="I235" s="197"/>
      <c r="K235" s="118"/>
      <c r="M235" s="118"/>
      <c r="N235" s="7"/>
      <c r="O235" s="7"/>
      <c r="P235" s="7"/>
      <c r="R235" s="7"/>
      <c r="S235" s="7"/>
      <c r="U235" s="7"/>
      <c r="V235" s="7"/>
    </row>
    <row r="236" spans="1:22" x14ac:dyDescent="0.2">
      <c r="A236" s="7"/>
      <c r="C236" s="7"/>
      <c r="F236" s="118"/>
      <c r="G236" s="119"/>
      <c r="H236" s="118"/>
      <c r="I236" s="197"/>
      <c r="K236" s="118"/>
      <c r="M236" s="118"/>
      <c r="N236" s="7"/>
      <c r="O236" s="7"/>
      <c r="P236" s="7"/>
      <c r="R236" s="7"/>
      <c r="S236" s="7"/>
      <c r="U236" s="7"/>
      <c r="V236" s="7"/>
    </row>
    <row r="237" spans="1:22" x14ac:dyDescent="0.2">
      <c r="A237" s="7"/>
      <c r="C237" s="7"/>
      <c r="F237" s="118"/>
      <c r="G237" s="119"/>
      <c r="H237" s="118"/>
      <c r="I237" s="197"/>
      <c r="K237" s="118"/>
      <c r="M237" s="118"/>
      <c r="N237" s="7"/>
      <c r="O237" s="7"/>
      <c r="P237" s="7"/>
      <c r="R237" s="7"/>
      <c r="S237" s="7"/>
      <c r="U237" s="7"/>
      <c r="V237" s="7"/>
    </row>
    <row r="238" spans="1:22" x14ac:dyDescent="0.2">
      <c r="A238" s="7"/>
      <c r="C238" s="7"/>
      <c r="F238" s="118"/>
      <c r="G238" s="119"/>
      <c r="H238" s="118"/>
      <c r="I238" s="197"/>
      <c r="K238" s="118"/>
      <c r="M238" s="118"/>
      <c r="N238" s="7"/>
      <c r="O238" s="7"/>
      <c r="P238" s="7"/>
      <c r="R238" s="7"/>
      <c r="S238" s="7"/>
      <c r="U238" s="7"/>
      <c r="V238" s="7"/>
    </row>
    <row r="239" spans="1:22" x14ac:dyDescent="0.2">
      <c r="A239" s="7"/>
      <c r="C239" s="7"/>
      <c r="F239" s="118"/>
      <c r="G239" s="119"/>
      <c r="H239" s="118"/>
      <c r="I239" s="197"/>
      <c r="K239" s="118"/>
      <c r="M239" s="118"/>
      <c r="N239" s="7"/>
      <c r="O239" s="7"/>
      <c r="P239" s="7"/>
      <c r="R239" s="7"/>
      <c r="S239" s="7"/>
      <c r="U239" s="7"/>
      <c r="V239" s="7"/>
    </row>
    <row r="240" spans="1:22" x14ac:dyDescent="0.2">
      <c r="A240" s="7"/>
      <c r="C240" s="7"/>
      <c r="F240" s="118"/>
      <c r="G240" s="119"/>
      <c r="H240" s="118"/>
      <c r="I240" s="197"/>
      <c r="K240" s="118"/>
      <c r="M240" s="118"/>
      <c r="N240" s="7"/>
      <c r="O240" s="7"/>
      <c r="P240" s="7"/>
      <c r="R240" s="7"/>
      <c r="S240" s="7"/>
      <c r="U240" s="7"/>
      <c r="V240" s="7"/>
    </row>
    <row r="241" spans="1:22" x14ac:dyDescent="0.2">
      <c r="A241" s="7"/>
      <c r="C241" s="7"/>
      <c r="F241" s="118"/>
      <c r="G241" s="119"/>
      <c r="H241" s="118"/>
      <c r="I241" s="197"/>
      <c r="K241" s="118"/>
      <c r="M241" s="118"/>
      <c r="N241" s="7"/>
      <c r="O241" s="7"/>
      <c r="P241" s="7"/>
      <c r="R241" s="7"/>
      <c r="S241" s="7"/>
      <c r="U241" s="7"/>
      <c r="V241" s="7"/>
    </row>
    <row r="242" spans="1:22" x14ac:dyDescent="0.2">
      <c r="A242" s="7"/>
      <c r="C242" s="7"/>
      <c r="F242" s="118"/>
      <c r="G242" s="119"/>
      <c r="H242" s="118"/>
      <c r="I242" s="197"/>
      <c r="K242" s="118"/>
      <c r="M242" s="118"/>
      <c r="N242" s="7"/>
      <c r="O242" s="7"/>
      <c r="P242" s="7"/>
      <c r="R242" s="7"/>
      <c r="S242" s="7"/>
      <c r="U242" s="7"/>
      <c r="V242" s="7"/>
    </row>
    <row r="243" spans="1:22" x14ac:dyDescent="0.2">
      <c r="A243" s="7"/>
      <c r="C243" s="7"/>
      <c r="F243" s="118"/>
      <c r="G243" s="119"/>
      <c r="H243" s="118"/>
      <c r="I243" s="197"/>
      <c r="K243" s="118"/>
      <c r="M243" s="118"/>
      <c r="N243" s="7"/>
      <c r="O243" s="7"/>
      <c r="P243" s="7"/>
      <c r="R243" s="7"/>
      <c r="S243" s="7"/>
      <c r="U243" s="7"/>
      <c r="V243" s="7"/>
    </row>
    <row r="244" spans="1:22" x14ac:dyDescent="0.2">
      <c r="A244" s="7"/>
      <c r="C244" s="7"/>
      <c r="F244" s="118"/>
      <c r="G244" s="119"/>
      <c r="H244" s="118"/>
      <c r="I244" s="197"/>
      <c r="K244" s="118"/>
      <c r="M244" s="118"/>
      <c r="N244" s="7"/>
      <c r="O244" s="7"/>
      <c r="P244" s="7"/>
      <c r="R244" s="7"/>
      <c r="S244" s="7"/>
      <c r="U244" s="7"/>
      <c r="V244" s="7"/>
    </row>
    <row r="245" spans="1:22" x14ac:dyDescent="0.2">
      <c r="A245" s="7"/>
      <c r="C245" s="7"/>
      <c r="F245" s="118"/>
      <c r="G245" s="119"/>
      <c r="H245" s="118"/>
      <c r="I245" s="197"/>
      <c r="K245" s="118"/>
      <c r="M245" s="118"/>
      <c r="N245" s="7"/>
      <c r="O245" s="7"/>
      <c r="P245" s="7"/>
      <c r="R245" s="7"/>
      <c r="S245" s="7"/>
      <c r="U245" s="7"/>
      <c r="V245" s="7"/>
    </row>
    <row r="246" spans="1:22" x14ac:dyDescent="0.2">
      <c r="A246" s="7"/>
      <c r="C246" s="7"/>
      <c r="F246" s="118"/>
      <c r="G246" s="119"/>
      <c r="H246" s="118"/>
      <c r="I246" s="197"/>
      <c r="K246" s="118"/>
      <c r="M246" s="118"/>
      <c r="N246" s="7"/>
      <c r="O246" s="7"/>
      <c r="P246" s="7"/>
      <c r="R246" s="7"/>
      <c r="S246" s="7"/>
      <c r="U246" s="7"/>
      <c r="V246" s="7"/>
    </row>
    <row r="247" spans="1:22" x14ac:dyDescent="0.2">
      <c r="A247" s="7"/>
      <c r="C247" s="7"/>
      <c r="F247" s="118"/>
      <c r="G247" s="119"/>
      <c r="H247" s="118"/>
      <c r="I247" s="197"/>
      <c r="K247" s="118"/>
      <c r="M247" s="118"/>
      <c r="N247" s="7"/>
      <c r="O247" s="7"/>
      <c r="P247" s="7"/>
      <c r="R247" s="7"/>
      <c r="S247" s="7"/>
      <c r="U247" s="7"/>
      <c r="V247" s="7"/>
    </row>
    <row r="248" spans="1:22" x14ac:dyDescent="0.2">
      <c r="A248" s="7"/>
      <c r="C248" s="7"/>
      <c r="F248" s="118"/>
      <c r="G248" s="119"/>
      <c r="H248" s="118"/>
      <c r="I248" s="197"/>
      <c r="K248" s="118"/>
      <c r="M248" s="118"/>
      <c r="N248" s="7"/>
      <c r="O248" s="7"/>
      <c r="P248" s="7"/>
      <c r="R248" s="7"/>
      <c r="S248" s="7"/>
      <c r="U248" s="7"/>
      <c r="V248" s="7"/>
    </row>
    <row r="249" spans="1:22" x14ac:dyDescent="0.2">
      <c r="A249" s="7"/>
      <c r="C249" s="7"/>
      <c r="F249" s="118"/>
      <c r="G249" s="119"/>
      <c r="H249" s="118"/>
      <c r="I249" s="197"/>
      <c r="K249" s="118"/>
      <c r="M249" s="118"/>
      <c r="N249" s="7"/>
      <c r="O249" s="7"/>
      <c r="P249" s="7"/>
      <c r="R249" s="7"/>
      <c r="S249" s="7"/>
      <c r="U249" s="7"/>
      <c r="V249" s="7"/>
    </row>
    <row r="250" spans="1:22" x14ac:dyDescent="0.2">
      <c r="A250" s="7"/>
      <c r="C250" s="7"/>
      <c r="F250" s="118"/>
      <c r="G250" s="119"/>
      <c r="H250" s="118"/>
      <c r="I250" s="197"/>
      <c r="K250" s="118"/>
      <c r="M250" s="118"/>
      <c r="N250" s="7"/>
      <c r="O250" s="7"/>
      <c r="P250" s="7"/>
      <c r="R250" s="7"/>
      <c r="S250" s="7"/>
      <c r="U250" s="7"/>
      <c r="V250" s="7"/>
    </row>
    <row r="251" spans="1:22" x14ac:dyDescent="0.2">
      <c r="A251" s="7"/>
      <c r="C251" s="7"/>
      <c r="F251" s="118"/>
      <c r="G251" s="119"/>
      <c r="H251" s="118"/>
      <c r="I251" s="197"/>
      <c r="K251" s="118"/>
      <c r="M251" s="118"/>
      <c r="N251" s="7"/>
      <c r="O251" s="7"/>
      <c r="P251" s="7"/>
      <c r="R251" s="7"/>
      <c r="S251" s="7"/>
      <c r="U251" s="7"/>
      <c r="V251" s="7"/>
    </row>
    <row r="252" spans="1:22" x14ac:dyDescent="0.2">
      <c r="A252" s="7"/>
      <c r="C252" s="7"/>
      <c r="F252" s="118"/>
      <c r="G252" s="119"/>
      <c r="H252" s="118"/>
      <c r="I252" s="197"/>
      <c r="K252" s="118"/>
      <c r="M252" s="118"/>
      <c r="N252" s="7"/>
      <c r="O252" s="7"/>
      <c r="P252" s="7"/>
      <c r="R252" s="7"/>
      <c r="S252" s="7"/>
      <c r="U252" s="7"/>
      <c r="V252" s="7"/>
    </row>
    <row r="253" spans="1:22" x14ac:dyDescent="0.2">
      <c r="A253" s="7"/>
      <c r="C253" s="7"/>
      <c r="F253" s="118"/>
      <c r="G253" s="119"/>
      <c r="H253" s="118"/>
      <c r="I253" s="197"/>
      <c r="K253" s="118"/>
      <c r="M253" s="118"/>
      <c r="N253" s="7"/>
      <c r="O253" s="7"/>
      <c r="P253" s="7"/>
      <c r="R253" s="7"/>
      <c r="S253" s="7"/>
      <c r="U253" s="7"/>
      <c r="V253" s="7"/>
    </row>
    <row r="254" spans="1:22" x14ac:dyDescent="0.2">
      <c r="A254" s="7"/>
      <c r="C254" s="7"/>
      <c r="F254" s="118"/>
      <c r="G254" s="119"/>
      <c r="H254" s="118"/>
      <c r="I254" s="197"/>
      <c r="K254" s="118"/>
      <c r="M254" s="118"/>
      <c r="N254" s="7"/>
      <c r="O254" s="7"/>
      <c r="P254" s="7"/>
      <c r="R254" s="7"/>
      <c r="S254" s="7"/>
      <c r="U254" s="7"/>
      <c r="V254" s="7"/>
    </row>
    <row r="255" spans="1:22" x14ac:dyDescent="0.2">
      <c r="A255" s="7"/>
      <c r="C255" s="7"/>
      <c r="F255" s="118"/>
      <c r="G255" s="119"/>
      <c r="H255" s="118"/>
      <c r="I255" s="197"/>
      <c r="K255" s="118"/>
      <c r="M255" s="118"/>
      <c r="N255" s="7"/>
      <c r="O255" s="7"/>
      <c r="P255" s="7"/>
      <c r="R255" s="7"/>
      <c r="S255" s="7"/>
      <c r="U255" s="7"/>
      <c r="V255" s="7"/>
    </row>
    <row r="256" spans="1:22" x14ac:dyDescent="0.2">
      <c r="A256" s="7"/>
      <c r="C256" s="7"/>
      <c r="F256" s="118"/>
      <c r="G256" s="119"/>
      <c r="H256" s="118"/>
      <c r="I256" s="197"/>
      <c r="K256" s="118"/>
      <c r="M256" s="118"/>
      <c r="N256" s="7"/>
      <c r="O256" s="7"/>
      <c r="P256" s="7"/>
      <c r="R256" s="7"/>
      <c r="S256" s="7"/>
      <c r="U256" s="7"/>
      <c r="V256" s="7"/>
    </row>
    <row r="257" spans="1:22" x14ac:dyDescent="0.2">
      <c r="A257" s="7"/>
      <c r="C257" s="7"/>
      <c r="F257" s="118"/>
      <c r="G257" s="119"/>
      <c r="H257" s="118"/>
      <c r="I257" s="197"/>
      <c r="K257" s="118"/>
      <c r="M257" s="118"/>
      <c r="N257" s="7"/>
      <c r="O257" s="7"/>
      <c r="P257" s="7"/>
      <c r="R257" s="7"/>
      <c r="S257" s="7"/>
      <c r="U257" s="7"/>
      <c r="V257" s="7"/>
    </row>
    <row r="258" spans="1:22" x14ac:dyDescent="0.2">
      <c r="A258" s="7"/>
      <c r="C258" s="7"/>
      <c r="F258" s="118"/>
      <c r="G258" s="119"/>
      <c r="H258" s="118"/>
      <c r="I258" s="197"/>
      <c r="K258" s="118"/>
      <c r="M258" s="118"/>
      <c r="N258" s="7"/>
      <c r="O258" s="7"/>
      <c r="P258" s="7"/>
      <c r="R258" s="7"/>
      <c r="S258" s="7"/>
      <c r="U258" s="7"/>
      <c r="V258" s="7"/>
    </row>
    <row r="259" spans="1:22" x14ac:dyDescent="0.2">
      <c r="A259" s="7"/>
      <c r="C259" s="7"/>
      <c r="F259" s="118"/>
      <c r="G259" s="119"/>
      <c r="H259" s="118"/>
      <c r="I259" s="197"/>
      <c r="K259" s="118"/>
      <c r="M259" s="118"/>
      <c r="N259" s="7"/>
      <c r="O259" s="7"/>
      <c r="P259" s="7"/>
      <c r="R259" s="7"/>
      <c r="S259" s="7"/>
      <c r="U259" s="7"/>
      <c r="V259" s="7"/>
    </row>
    <row r="260" spans="1:22" x14ac:dyDescent="0.2">
      <c r="A260" s="7"/>
      <c r="C260" s="7"/>
      <c r="F260" s="118"/>
      <c r="G260" s="119"/>
      <c r="H260" s="118"/>
      <c r="I260" s="197"/>
      <c r="K260" s="118"/>
      <c r="M260" s="118"/>
      <c r="N260" s="7"/>
      <c r="O260" s="7"/>
      <c r="P260" s="7"/>
      <c r="R260" s="7"/>
      <c r="S260" s="7"/>
      <c r="U260" s="7"/>
      <c r="V260" s="7"/>
    </row>
    <row r="261" spans="1:22" x14ac:dyDescent="0.2">
      <c r="A261" s="7"/>
      <c r="C261" s="7"/>
      <c r="F261" s="118"/>
      <c r="G261" s="119"/>
      <c r="H261" s="118"/>
      <c r="I261" s="197"/>
      <c r="K261" s="118"/>
      <c r="M261" s="118"/>
      <c r="N261" s="7"/>
      <c r="O261" s="7"/>
      <c r="P261" s="7"/>
      <c r="R261" s="7"/>
      <c r="S261" s="7"/>
      <c r="U261" s="7"/>
      <c r="V261" s="7"/>
    </row>
    <row r="262" spans="1:22" x14ac:dyDescent="0.2">
      <c r="A262" s="7"/>
      <c r="C262" s="7"/>
      <c r="F262" s="118"/>
      <c r="G262" s="119"/>
      <c r="H262" s="118"/>
      <c r="I262" s="197"/>
      <c r="K262" s="118"/>
      <c r="M262" s="118"/>
      <c r="N262" s="7"/>
      <c r="O262" s="7"/>
      <c r="P262" s="7"/>
      <c r="R262" s="7"/>
      <c r="S262" s="7"/>
      <c r="U262" s="7"/>
      <c r="V262" s="7"/>
    </row>
    <row r="263" spans="1:22" x14ac:dyDescent="0.2">
      <c r="A263" s="7"/>
      <c r="C263" s="7"/>
      <c r="F263" s="118"/>
      <c r="G263" s="119"/>
      <c r="H263" s="118"/>
      <c r="I263" s="197"/>
      <c r="K263" s="118"/>
      <c r="M263" s="118"/>
      <c r="N263" s="7"/>
      <c r="O263" s="7"/>
      <c r="P263" s="7"/>
      <c r="R263" s="7"/>
      <c r="S263" s="7"/>
      <c r="U263" s="7"/>
      <c r="V263" s="7"/>
    </row>
    <row r="264" spans="1:22" x14ac:dyDescent="0.2">
      <c r="A264" s="7"/>
      <c r="C264" s="7"/>
      <c r="F264" s="118"/>
      <c r="G264" s="119"/>
      <c r="H264" s="118"/>
      <c r="I264" s="197"/>
      <c r="K264" s="118"/>
      <c r="M264" s="118"/>
      <c r="N264" s="7"/>
      <c r="O264" s="7"/>
      <c r="P264" s="7"/>
      <c r="R264" s="7"/>
      <c r="S264" s="7"/>
      <c r="U264" s="7"/>
      <c r="V264" s="7"/>
    </row>
    <row r="265" spans="1:22" x14ac:dyDescent="0.2">
      <c r="A265" s="7"/>
      <c r="C265" s="7"/>
      <c r="F265" s="118"/>
      <c r="G265" s="119"/>
      <c r="H265" s="118"/>
      <c r="I265" s="197"/>
      <c r="K265" s="118"/>
      <c r="M265" s="118"/>
      <c r="N265" s="7"/>
      <c r="O265" s="7"/>
      <c r="P265" s="7"/>
      <c r="R265" s="7"/>
      <c r="S265" s="7"/>
      <c r="U265" s="7"/>
      <c r="V265" s="7"/>
    </row>
    <row r="266" spans="1:22" x14ac:dyDescent="0.2">
      <c r="A266" s="7"/>
      <c r="C266" s="7"/>
      <c r="F266" s="118"/>
      <c r="G266" s="119"/>
      <c r="H266" s="118"/>
      <c r="I266" s="197"/>
      <c r="K266" s="118"/>
      <c r="M266" s="118"/>
      <c r="N266" s="7"/>
      <c r="O266" s="7"/>
      <c r="P266" s="7"/>
      <c r="R266" s="7"/>
      <c r="S266" s="7"/>
      <c r="U266" s="7"/>
      <c r="V266" s="7"/>
    </row>
    <row r="267" spans="1:22" x14ac:dyDescent="0.2">
      <c r="A267" s="7"/>
      <c r="C267" s="7"/>
      <c r="F267" s="118"/>
      <c r="G267" s="119"/>
      <c r="H267" s="118"/>
      <c r="I267" s="197"/>
      <c r="K267" s="118"/>
      <c r="M267" s="118"/>
      <c r="N267" s="7"/>
      <c r="O267" s="7"/>
      <c r="P267" s="7"/>
      <c r="R267" s="7"/>
      <c r="S267" s="7"/>
      <c r="U267" s="7"/>
      <c r="V267" s="7"/>
    </row>
    <row r="268" spans="1:22" x14ac:dyDescent="0.2">
      <c r="A268" s="7"/>
      <c r="C268" s="7"/>
      <c r="F268" s="118"/>
      <c r="G268" s="119"/>
      <c r="H268" s="118"/>
      <c r="I268" s="197"/>
      <c r="K268" s="118"/>
      <c r="M268" s="118"/>
      <c r="N268" s="7"/>
      <c r="O268" s="7"/>
      <c r="P268" s="7"/>
      <c r="R268" s="7"/>
      <c r="S268" s="7"/>
      <c r="U268" s="7"/>
      <c r="V268" s="7"/>
    </row>
    <row r="269" spans="1:22" x14ac:dyDescent="0.2">
      <c r="A269" s="7"/>
      <c r="C269" s="7"/>
      <c r="F269" s="118"/>
      <c r="G269" s="119"/>
      <c r="H269" s="118"/>
      <c r="I269" s="197"/>
      <c r="K269" s="118"/>
      <c r="M269" s="118"/>
      <c r="N269" s="7"/>
      <c r="O269" s="7"/>
      <c r="P269" s="7"/>
      <c r="R269" s="7"/>
      <c r="S269" s="7"/>
      <c r="U269" s="7"/>
      <c r="V269" s="7"/>
    </row>
    <row r="270" spans="1:22" x14ac:dyDescent="0.2">
      <c r="A270" s="7"/>
      <c r="C270" s="7"/>
      <c r="F270" s="118"/>
      <c r="G270" s="119"/>
      <c r="H270" s="118"/>
      <c r="I270" s="197"/>
      <c r="K270" s="118"/>
      <c r="M270" s="118"/>
      <c r="N270" s="7"/>
      <c r="O270" s="7"/>
      <c r="P270" s="7"/>
      <c r="R270" s="7"/>
      <c r="S270" s="7"/>
      <c r="U270" s="7"/>
      <c r="V270" s="7"/>
    </row>
    <row r="271" spans="1:22" x14ac:dyDescent="0.2">
      <c r="A271" s="7"/>
      <c r="C271" s="7"/>
      <c r="F271" s="118"/>
      <c r="G271" s="119"/>
      <c r="H271" s="118"/>
      <c r="I271" s="197"/>
      <c r="K271" s="118"/>
      <c r="M271" s="118"/>
      <c r="N271" s="7"/>
      <c r="O271" s="7"/>
      <c r="P271" s="7"/>
      <c r="R271" s="7"/>
      <c r="S271" s="7"/>
      <c r="U271" s="7"/>
      <c r="V271" s="7"/>
    </row>
    <row r="272" spans="1:22" x14ac:dyDescent="0.2">
      <c r="A272" s="7"/>
      <c r="C272" s="7"/>
      <c r="F272" s="118"/>
      <c r="G272" s="119"/>
      <c r="H272" s="118"/>
      <c r="I272" s="197"/>
      <c r="K272" s="118"/>
      <c r="M272" s="118"/>
      <c r="N272" s="7"/>
      <c r="O272" s="7"/>
      <c r="P272" s="7"/>
      <c r="R272" s="7"/>
      <c r="S272" s="7"/>
      <c r="U272" s="7"/>
      <c r="V272" s="7"/>
    </row>
    <row r="273" spans="1:22" x14ac:dyDescent="0.2">
      <c r="A273" s="7"/>
      <c r="C273" s="7"/>
      <c r="F273" s="118"/>
      <c r="G273" s="119"/>
      <c r="H273" s="118"/>
      <c r="I273" s="197"/>
      <c r="K273" s="118"/>
      <c r="M273" s="118"/>
      <c r="N273" s="7"/>
      <c r="O273" s="7"/>
      <c r="P273" s="7"/>
      <c r="R273" s="7"/>
      <c r="S273" s="7"/>
      <c r="U273" s="7"/>
      <c r="V273" s="7"/>
    </row>
    <row r="274" spans="1:22" x14ac:dyDescent="0.2">
      <c r="A274" s="7"/>
      <c r="C274" s="7"/>
      <c r="F274" s="118"/>
      <c r="G274" s="119"/>
      <c r="H274" s="118"/>
      <c r="I274" s="197"/>
      <c r="K274" s="118"/>
      <c r="M274" s="118"/>
      <c r="N274" s="7"/>
      <c r="O274" s="7"/>
      <c r="P274" s="7"/>
      <c r="R274" s="7"/>
      <c r="S274" s="7"/>
      <c r="U274" s="7"/>
      <c r="V274" s="7"/>
    </row>
    <row r="275" spans="1:22" x14ac:dyDescent="0.2">
      <c r="A275" s="7"/>
      <c r="C275" s="7"/>
      <c r="F275" s="118"/>
      <c r="G275" s="119"/>
      <c r="H275" s="118"/>
      <c r="I275" s="197"/>
      <c r="K275" s="118"/>
      <c r="M275" s="118"/>
      <c r="N275" s="7"/>
      <c r="O275" s="7"/>
      <c r="P275" s="7"/>
      <c r="R275" s="7"/>
      <c r="S275" s="7"/>
      <c r="U275" s="7"/>
      <c r="V275" s="7"/>
    </row>
    <row r="276" spans="1:22" x14ac:dyDescent="0.2">
      <c r="A276" s="7"/>
      <c r="C276" s="7"/>
      <c r="F276" s="118"/>
      <c r="G276" s="119"/>
      <c r="H276" s="118"/>
      <c r="I276" s="197"/>
      <c r="K276" s="118"/>
      <c r="M276" s="118"/>
      <c r="N276" s="7"/>
      <c r="O276" s="7"/>
      <c r="P276" s="7"/>
      <c r="R276" s="7"/>
      <c r="S276" s="7"/>
      <c r="U276" s="7"/>
      <c r="V276" s="7"/>
    </row>
    <row r="277" spans="1:22" x14ac:dyDescent="0.2">
      <c r="A277" s="7"/>
      <c r="C277" s="7"/>
      <c r="F277" s="118"/>
      <c r="G277" s="119"/>
      <c r="H277" s="118"/>
      <c r="I277" s="197"/>
      <c r="K277" s="118"/>
      <c r="M277" s="118"/>
      <c r="N277" s="7"/>
      <c r="O277" s="7"/>
      <c r="P277" s="7"/>
      <c r="R277" s="7"/>
      <c r="S277" s="7"/>
      <c r="U277" s="7"/>
      <c r="V277" s="7"/>
    </row>
    <row r="278" spans="1:22" x14ac:dyDescent="0.2">
      <c r="A278" s="7"/>
      <c r="C278" s="7"/>
      <c r="F278" s="118"/>
      <c r="G278" s="119"/>
      <c r="H278" s="118"/>
      <c r="I278" s="197"/>
      <c r="K278" s="118"/>
      <c r="M278" s="118"/>
      <c r="N278" s="7"/>
      <c r="O278" s="7"/>
      <c r="P278" s="7"/>
      <c r="R278" s="7"/>
      <c r="S278" s="7"/>
      <c r="U278" s="7"/>
      <c r="V278" s="7"/>
    </row>
    <row r="279" spans="1:22" x14ac:dyDescent="0.2">
      <c r="A279" s="7"/>
      <c r="C279" s="7"/>
      <c r="F279" s="118"/>
      <c r="G279" s="119"/>
      <c r="H279" s="118"/>
      <c r="I279" s="197"/>
      <c r="K279" s="118"/>
      <c r="M279" s="118"/>
      <c r="N279" s="7"/>
      <c r="O279" s="7"/>
      <c r="P279" s="7"/>
      <c r="R279" s="7"/>
      <c r="S279" s="7"/>
      <c r="U279" s="7"/>
      <c r="V279" s="7"/>
    </row>
    <row r="280" spans="1:22" x14ac:dyDescent="0.2">
      <c r="A280" s="7"/>
      <c r="C280" s="7"/>
      <c r="F280" s="118"/>
      <c r="G280" s="119"/>
      <c r="H280" s="118"/>
      <c r="I280" s="197"/>
      <c r="K280" s="118"/>
      <c r="M280" s="118"/>
      <c r="N280" s="7"/>
      <c r="O280" s="7"/>
      <c r="P280" s="7"/>
      <c r="R280" s="7"/>
      <c r="S280" s="7"/>
      <c r="U280" s="7"/>
      <c r="V280" s="7"/>
    </row>
    <row r="281" spans="1:22" x14ac:dyDescent="0.2">
      <c r="A281" s="7"/>
      <c r="C281" s="7"/>
      <c r="F281" s="118"/>
      <c r="G281" s="119"/>
      <c r="H281" s="118"/>
      <c r="I281" s="197"/>
      <c r="K281" s="118"/>
      <c r="M281" s="118"/>
      <c r="N281" s="7"/>
      <c r="O281" s="7"/>
      <c r="P281" s="7"/>
      <c r="R281" s="7"/>
      <c r="S281" s="7"/>
      <c r="U281" s="7"/>
      <c r="V281" s="7"/>
    </row>
    <row r="282" spans="1:22" x14ac:dyDescent="0.2">
      <c r="A282" s="7"/>
      <c r="C282" s="7"/>
      <c r="F282" s="118"/>
      <c r="G282" s="119"/>
      <c r="H282" s="118"/>
      <c r="I282" s="197"/>
      <c r="K282" s="118"/>
      <c r="M282" s="118"/>
      <c r="N282" s="7"/>
      <c r="O282" s="7"/>
      <c r="P282" s="7"/>
      <c r="R282" s="7"/>
      <c r="S282" s="7"/>
      <c r="U282" s="7"/>
      <c r="V282" s="7"/>
    </row>
    <row r="283" spans="1:22" x14ac:dyDescent="0.2">
      <c r="A283" s="7"/>
      <c r="C283" s="7"/>
      <c r="F283" s="118"/>
      <c r="G283" s="119"/>
      <c r="H283" s="118"/>
      <c r="I283" s="197"/>
      <c r="K283" s="118"/>
      <c r="M283" s="118"/>
      <c r="N283" s="7"/>
      <c r="O283" s="7"/>
      <c r="P283" s="7"/>
      <c r="R283" s="7"/>
      <c r="S283" s="7"/>
      <c r="U283" s="7"/>
      <c r="V283" s="7"/>
    </row>
    <row r="284" spans="1:22" x14ac:dyDescent="0.2">
      <c r="A284" s="7"/>
      <c r="C284" s="7"/>
      <c r="F284" s="118"/>
      <c r="G284" s="119"/>
      <c r="H284" s="118"/>
      <c r="I284" s="197"/>
      <c r="K284" s="118"/>
      <c r="M284" s="118"/>
      <c r="N284" s="7"/>
      <c r="O284" s="7"/>
      <c r="P284" s="7"/>
      <c r="R284" s="7"/>
      <c r="S284" s="7"/>
      <c r="U284" s="7"/>
      <c r="V284" s="7"/>
    </row>
    <row r="285" spans="1:22" x14ac:dyDescent="0.2">
      <c r="A285" s="7"/>
      <c r="C285" s="7"/>
      <c r="F285" s="118"/>
      <c r="G285" s="119"/>
      <c r="H285" s="118"/>
      <c r="I285" s="197"/>
      <c r="K285" s="118"/>
      <c r="M285" s="118"/>
      <c r="N285" s="7"/>
      <c r="O285" s="7"/>
      <c r="P285" s="7"/>
      <c r="R285" s="7"/>
      <c r="S285" s="7"/>
      <c r="U285" s="7"/>
      <c r="V285" s="7"/>
    </row>
    <row r="286" spans="1:22" x14ac:dyDescent="0.2">
      <c r="A286" s="7"/>
      <c r="C286" s="7"/>
      <c r="F286" s="118"/>
      <c r="G286" s="119"/>
      <c r="H286" s="118"/>
      <c r="I286" s="197"/>
      <c r="K286" s="118"/>
      <c r="M286" s="118"/>
      <c r="N286" s="7"/>
      <c r="O286" s="7"/>
      <c r="P286" s="7"/>
      <c r="R286" s="7"/>
      <c r="S286" s="7"/>
      <c r="U286" s="7"/>
      <c r="V286" s="7"/>
    </row>
    <row r="287" spans="1:22" x14ac:dyDescent="0.2">
      <c r="A287" s="7"/>
      <c r="C287" s="7"/>
      <c r="F287" s="118"/>
      <c r="G287" s="119"/>
      <c r="H287" s="118"/>
      <c r="I287" s="197"/>
      <c r="K287" s="118"/>
      <c r="M287" s="118"/>
      <c r="N287" s="7"/>
      <c r="O287" s="7"/>
      <c r="P287" s="7"/>
      <c r="R287" s="7"/>
      <c r="S287" s="7"/>
      <c r="U287" s="7"/>
      <c r="V287" s="7"/>
    </row>
    <row r="288" spans="1:22" x14ac:dyDescent="0.2">
      <c r="A288" s="7"/>
      <c r="C288" s="7"/>
      <c r="F288" s="118"/>
      <c r="G288" s="119"/>
      <c r="H288" s="118"/>
      <c r="I288" s="197"/>
      <c r="K288" s="118"/>
      <c r="M288" s="118"/>
      <c r="N288" s="7"/>
      <c r="O288" s="7"/>
      <c r="P288" s="7"/>
      <c r="R288" s="7"/>
      <c r="S288" s="7"/>
      <c r="U288" s="7"/>
      <c r="V288" s="7"/>
    </row>
    <row r="289" spans="1:22" x14ac:dyDescent="0.2">
      <c r="A289" s="7"/>
      <c r="C289" s="7"/>
      <c r="F289" s="118"/>
      <c r="G289" s="119"/>
      <c r="H289" s="118"/>
      <c r="I289" s="197"/>
      <c r="K289" s="118"/>
      <c r="M289" s="118"/>
      <c r="N289" s="7"/>
      <c r="O289" s="7"/>
      <c r="P289" s="7"/>
      <c r="R289" s="7"/>
      <c r="S289" s="7"/>
      <c r="U289" s="7"/>
      <c r="V289" s="7"/>
    </row>
    <row r="290" spans="1:22" x14ac:dyDescent="0.2">
      <c r="A290" s="7"/>
      <c r="C290" s="7"/>
      <c r="F290" s="118"/>
      <c r="G290" s="119"/>
      <c r="H290" s="118"/>
      <c r="I290" s="197"/>
      <c r="K290" s="118"/>
      <c r="M290" s="118"/>
      <c r="N290" s="7"/>
      <c r="O290" s="7"/>
      <c r="P290" s="7"/>
      <c r="R290" s="7"/>
      <c r="S290" s="7"/>
      <c r="U290" s="7"/>
      <c r="V290" s="7"/>
    </row>
    <row r="291" spans="1:22" x14ac:dyDescent="0.2">
      <c r="A291" s="7"/>
      <c r="C291" s="7"/>
      <c r="F291" s="118"/>
      <c r="G291" s="119"/>
      <c r="H291" s="118"/>
      <c r="I291" s="197"/>
      <c r="K291" s="118"/>
      <c r="M291" s="118"/>
      <c r="N291" s="7"/>
      <c r="O291" s="7"/>
      <c r="P291" s="7"/>
      <c r="R291" s="7"/>
      <c r="S291" s="7"/>
      <c r="U291" s="7"/>
      <c r="V291" s="7"/>
    </row>
    <row r="292" spans="1:22" x14ac:dyDescent="0.2">
      <c r="A292" s="7"/>
      <c r="C292" s="7"/>
      <c r="F292" s="118"/>
      <c r="G292" s="119"/>
      <c r="H292" s="118"/>
      <c r="I292" s="197"/>
      <c r="K292" s="118"/>
      <c r="M292" s="118"/>
      <c r="N292" s="7"/>
      <c r="O292" s="7"/>
      <c r="P292" s="7"/>
      <c r="R292" s="7"/>
      <c r="S292" s="7"/>
      <c r="U292" s="7"/>
      <c r="V292" s="7"/>
    </row>
    <row r="293" spans="1:22" x14ac:dyDescent="0.2">
      <c r="A293" s="7"/>
      <c r="C293" s="7"/>
      <c r="F293" s="118"/>
      <c r="G293" s="119"/>
      <c r="H293" s="118"/>
      <c r="I293" s="197"/>
      <c r="K293" s="118"/>
      <c r="M293" s="118"/>
      <c r="N293" s="7"/>
      <c r="O293" s="7"/>
      <c r="P293" s="7"/>
      <c r="R293" s="7"/>
      <c r="S293" s="7"/>
      <c r="U293" s="7"/>
      <c r="V293" s="7"/>
    </row>
    <row r="294" spans="1:22" x14ac:dyDescent="0.2">
      <c r="A294" s="7"/>
      <c r="C294" s="7"/>
      <c r="F294" s="118"/>
      <c r="G294" s="119"/>
      <c r="H294" s="118"/>
      <c r="I294" s="197"/>
      <c r="K294" s="118"/>
      <c r="M294" s="118"/>
      <c r="N294" s="7"/>
      <c r="O294" s="7"/>
      <c r="P294" s="7"/>
      <c r="R294" s="7"/>
      <c r="S294" s="7"/>
      <c r="U294" s="7"/>
      <c r="V294" s="7"/>
    </row>
    <row r="295" spans="1:22" x14ac:dyDescent="0.2">
      <c r="A295" s="7"/>
      <c r="C295" s="7"/>
      <c r="F295" s="118"/>
      <c r="G295" s="119"/>
      <c r="H295" s="118"/>
      <c r="I295" s="197"/>
      <c r="K295" s="118"/>
      <c r="M295" s="118"/>
      <c r="N295" s="7"/>
      <c r="O295" s="7"/>
      <c r="P295" s="7"/>
      <c r="R295" s="7"/>
      <c r="S295" s="7"/>
      <c r="U295" s="7"/>
      <c r="V295" s="7"/>
    </row>
    <row r="296" spans="1:22" x14ac:dyDescent="0.2">
      <c r="A296" s="7"/>
      <c r="C296" s="7"/>
      <c r="F296" s="118"/>
      <c r="G296" s="119"/>
      <c r="H296" s="118"/>
      <c r="I296" s="197"/>
      <c r="K296" s="118"/>
      <c r="M296" s="118"/>
      <c r="N296" s="7"/>
      <c r="O296" s="7"/>
      <c r="P296" s="7"/>
      <c r="R296" s="7"/>
      <c r="S296" s="7"/>
      <c r="U296" s="7"/>
      <c r="V296" s="7"/>
    </row>
    <row r="297" spans="1:22" x14ac:dyDescent="0.2">
      <c r="A297" s="7"/>
      <c r="C297" s="7"/>
      <c r="F297" s="118"/>
      <c r="G297" s="119"/>
      <c r="H297" s="118"/>
      <c r="I297" s="197"/>
      <c r="K297" s="118"/>
      <c r="M297" s="118"/>
      <c r="N297" s="7"/>
      <c r="O297" s="7"/>
      <c r="P297" s="7"/>
      <c r="R297" s="7"/>
      <c r="S297" s="7"/>
      <c r="U297" s="7"/>
      <c r="V297" s="7"/>
    </row>
    <row r="298" spans="1:22" x14ac:dyDescent="0.2">
      <c r="A298" s="7"/>
      <c r="C298" s="7"/>
      <c r="F298" s="118"/>
      <c r="G298" s="119"/>
      <c r="H298" s="118"/>
      <c r="I298" s="197"/>
      <c r="K298" s="118"/>
      <c r="M298" s="118"/>
      <c r="N298" s="7"/>
      <c r="O298" s="7"/>
      <c r="P298" s="7"/>
      <c r="R298" s="7"/>
      <c r="S298" s="7"/>
      <c r="U298" s="7"/>
      <c r="V298" s="7"/>
    </row>
    <row r="299" spans="1:22" x14ac:dyDescent="0.2">
      <c r="A299" s="7"/>
      <c r="C299" s="7"/>
      <c r="F299" s="118"/>
      <c r="G299" s="119"/>
      <c r="H299" s="118"/>
      <c r="I299" s="197"/>
      <c r="K299" s="118"/>
      <c r="M299" s="118"/>
      <c r="N299" s="7"/>
      <c r="O299" s="7"/>
      <c r="P299" s="7"/>
      <c r="R299" s="7"/>
      <c r="S299" s="7"/>
      <c r="U299" s="7"/>
      <c r="V299" s="7"/>
    </row>
    <row r="300" spans="1:22" x14ac:dyDescent="0.2">
      <c r="A300" s="7"/>
      <c r="C300" s="7"/>
      <c r="F300" s="118"/>
      <c r="G300" s="119"/>
      <c r="H300" s="118"/>
      <c r="I300" s="197"/>
      <c r="K300" s="118"/>
      <c r="M300" s="118"/>
      <c r="N300" s="7"/>
      <c r="O300" s="7"/>
      <c r="P300" s="7"/>
      <c r="R300" s="7"/>
      <c r="S300" s="7"/>
      <c r="U300" s="7"/>
      <c r="V300" s="7"/>
    </row>
    <row r="301" spans="1:22" x14ac:dyDescent="0.2">
      <c r="A301" s="7"/>
      <c r="C301" s="7"/>
      <c r="F301" s="118"/>
      <c r="G301" s="119"/>
      <c r="H301" s="118"/>
      <c r="I301" s="197"/>
      <c r="K301" s="118"/>
      <c r="M301" s="118"/>
      <c r="N301" s="7"/>
      <c r="O301" s="7"/>
      <c r="P301" s="7"/>
      <c r="R301" s="7"/>
      <c r="S301" s="7"/>
      <c r="U301" s="7"/>
      <c r="V301" s="7"/>
    </row>
    <row r="302" spans="1:22" x14ac:dyDescent="0.2">
      <c r="A302" s="7"/>
      <c r="C302" s="7"/>
      <c r="F302" s="118"/>
      <c r="G302" s="119"/>
      <c r="H302" s="118"/>
      <c r="I302" s="197"/>
      <c r="K302" s="118"/>
      <c r="M302" s="118"/>
      <c r="N302" s="7"/>
      <c r="O302" s="7"/>
      <c r="P302" s="7"/>
      <c r="R302" s="7"/>
      <c r="S302" s="7"/>
      <c r="U302" s="7"/>
      <c r="V302" s="7"/>
    </row>
    <row r="303" spans="1:22" x14ac:dyDescent="0.2">
      <c r="A303" s="7"/>
      <c r="C303" s="7"/>
      <c r="F303" s="118"/>
      <c r="G303" s="119"/>
      <c r="H303" s="118"/>
      <c r="I303" s="197"/>
      <c r="K303" s="118"/>
      <c r="M303" s="118"/>
      <c r="N303" s="7"/>
      <c r="O303" s="7"/>
      <c r="P303" s="7"/>
      <c r="R303" s="7"/>
      <c r="S303" s="7"/>
      <c r="U303" s="7"/>
      <c r="V303" s="7"/>
    </row>
    <row r="304" spans="1:22" x14ac:dyDescent="0.2">
      <c r="A304" s="7"/>
      <c r="C304" s="7"/>
      <c r="F304" s="118"/>
      <c r="G304" s="119"/>
      <c r="H304" s="118"/>
      <c r="I304" s="197"/>
      <c r="K304" s="118"/>
      <c r="M304" s="118"/>
      <c r="N304" s="7"/>
      <c r="O304" s="7"/>
      <c r="P304" s="7"/>
      <c r="R304" s="7"/>
      <c r="S304" s="7"/>
      <c r="U304" s="7"/>
      <c r="V304" s="7"/>
    </row>
    <row r="305" spans="1:22" x14ac:dyDescent="0.2">
      <c r="A305" s="7"/>
      <c r="C305" s="7"/>
      <c r="F305" s="118"/>
      <c r="G305" s="119"/>
      <c r="H305" s="118"/>
      <c r="I305" s="197"/>
      <c r="K305" s="118"/>
      <c r="M305" s="118"/>
      <c r="N305" s="7"/>
      <c r="O305" s="7"/>
      <c r="P305" s="7"/>
      <c r="R305" s="7"/>
      <c r="S305" s="7"/>
      <c r="U305" s="7"/>
      <c r="V305" s="7"/>
    </row>
    <row r="306" spans="1:22" x14ac:dyDescent="0.2">
      <c r="A306" s="7"/>
      <c r="C306" s="7"/>
      <c r="F306" s="118"/>
      <c r="G306" s="119"/>
      <c r="H306" s="118"/>
      <c r="I306" s="197"/>
      <c r="K306" s="118"/>
      <c r="M306" s="118"/>
      <c r="N306" s="7"/>
      <c r="O306" s="7"/>
      <c r="P306" s="7"/>
      <c r="R306" s="7"/>
      <c r="S306" s="7"/>
      <c r="U306" s="7"/>
      <c r="V306" s="7"/>
    </row>
    <row r="307" spans="1:22" x14ac:dyDescent="0.2">
      <c r="A307" s="7"/>
      <c r="C307" s="7"/>
      <c r="F307" s="118"/>
      <c r="G307" s="119"/>
      <c r="H307" s="118"/>
      <c r="I307" s="197"/>
      <c r="K307" s="118"/>
      <c r="M307" s="118"/>
      <c r="N307" s="7"/>
      <c r="O307" s="7"/>
      <c r="P307" s="7"/>
      <c r="R307" s="7"/>
      <c r="S307" s="7"/>
      <c r="U307" s="7"/>
      <c r="V307" s="7"/>
    </row>
    <row r="308" spans="1:22" x14ac:dyDescent="0.2">
      <c r="A308" s="7"/>
      <c r="C308" s="7"/>
      <c r="F308" s="118"/>
      <c r="G308" s="119"/>
      <c r="H308" s="118"/>
      <c r="I308" s="197"/>
      <c r="K308" s="118"/>
      <c r="M308" s="118"/>
      <c r="N308" s="7"/>
      <c r="O308" s="7"/>
      <c r="P308" s="7"/>
      <c r="R308" s="7"/>
      <c r="S308" s="7"/>
      <c r="U308" s="7"/>
      <c r="V308" s="7"/>
    </row>
    <row r="309" spans="1:22" x14ac:dyDescent="0.2">
      <c r="A309" s="7"/>
      <c r="C309" s="7"/>
      <c r="F309" s="118"/>
      <c r="G309" s="119"/>
      <c r="H309" s="118"/>
      <c r="I309" s="197"/>
      <c r="K309" s="118"/>
      <c r="M309" s="118"/>
      <c r="N309" s="7"/>
      <c r="O309" s="7"/>
      <c r="P309" s="7"/>
      <c r="R309" s="7"/>
      <c r="S309" s="7"/>
      <c r="U309" s="7"/>
      <c r="V309" s="7"/>
    </row>
    <row r="310" spans="1:22" x14ac:dyDescent="0.2">
      <c r="A310" s="7"/>
      <c r="C310" s="7"/>
      <c r="F310" s="118"/>
      <c r="G310" s="119"/>
      <c r="H310" s="118"/>
      <c r="I310" s="197"/>
      <c r="K310" s="118"/>
      <c r="M310" s="118"/>
      <c r="N310" s="7"/>
      <c r="O310" s="7"/>
      <c r="P310" s="7"/>
      <c r="R310" s="7"/>
      <c r="S310" s="7"/>
      <c r="U310" s="7"/>
      <c r="V310" s="7"/>
    </row>
    <row r="311" spans="1:22" x14ac:dyDescent="0.2">
      <c r="A311" s="7"/>
      <c r="C311" s="7"/>
      <c r="F311" s="118"/>
      <c r="G311" s="119"/>
      <c r="H311" s="118"/>
      <c r="I311" s="197"/>
      <c r="K311" s="118"/>
      <c r="M311" s="118"/>
      <c r="N311" s="7"/>
      <c r="O311" s="7"/>
      <c r="P311" s="7"/>
      <c r="R311" s="7"/>
      <c r="S311" s="7"/>
      <c r="U311" s="7"/>
      <c r="V311" s="7"/>
    </row>
    <row r="312" spans="1:22" x14ac:dyDescent="0.2">
      <c r="A312" s="7"/>
      <c r="C312" s="7"/>
      <c r="F312" s="118"/>
      <c r="G312" s="119"/>
      <c r="H312" s="118"/>
      <c r="I312" s="197"/>
      <c r="K312" s="118"/>
      <c r="M312" s="118"/>
      <c r="N312" s="7"/>
      <c r="O312" s="7"/>
      <c r="P312" s="7"/>
      <c r="R312" s="7"/>
      <c r="S312" s="7"/>
      <c r="U312" s="7"/>
      <c r="V312" s="7"/>
    </row>
    <row r="313" spans="1:22" x14ac:dyDescent="0.2">
      <c r="A313" s="7"/>
      <c r="C313" s="7"/>
      <c r="F313" s="118"/>
      <c r="G313" s="119"/>
      <c r="H313" s="118"/>
      <c r="I313" s="197"/>
      <c r="K313" s="118"/>
      <c r="M313" s="118"/>
      <c r="N313" s="7"/>
      <c r="O313" s="7"/>
      <c r="P313" s="7"/>
      <c r="R313" s="7"/>
      <c r="S313" s="7"/>
      <c r="U313" s="7"/>
      <c r="V313" s="7"/>
    </row>
    <row r="314" spans="1:22" x14ac:dyDescent="0.2">
      <c r="A314" s="7"/>
      <c r="C314" s="7"/>
      <c r="F314" s="118"/>
      <c r="G314" s="119"/>
      <c r="H314" s="118"/>
      <c r="I314" s="197"/>
      <c r="K314" s="118"/>
      <c r="M314" s="118"/>
      <c r="N314" s="7"/>
      <c r="O314" s="7"/>
      <c r="P314" s="7"/>
      <c r="R314" s="7"/>
      <c r="S314" s="7"/>
      <c r="U314" s="7"/>
      <c r="V314" s="7"/>
    </row>
    <row r="315" spans="1:22" x14ac:dyDescent="0.2">
      <c r="A315" s="7"/>
      <c r="C315" s="7"/>
      <c r="F315" s="118"/>
      <c r="G315" s="119"/>
      <c r="H315" s="118"/>
      <c r="I315" s="197"/>
      <c r="K315" s="118"/>
      <c r="M315" s="118"/>
      <c r="N315" s="7"/>
      <c r="O315" s="7"/>
      <c r="P315" s="7"/>
      <c r="R315" s="7"/>
      <c r="S315" s="7"/>
      <c r="U315" s="7"/>
      <c r="V315" s="7"/>
    </row>
    <row r="316" spans="1:22" x14ac:dyDescent="0.2">
      <c r="A316" s="7"/>
      <c r="C316" s="7"/>
      <c r="F316" s="118"/>
      <c r="G316" s="119"/>
      <c r="H316" s="118"/>
      <c r="I316" s="197"/>
      <c r="K316" s="118"/>
      <c r="M316" s="118"/>
      <c r="N316" s="7"/>
      <c r="O316" s="7"/>
      <c r="P316" s="7"/>
      <c r="R316" s="7"/>
      <c r="S316" s="7"/>
      <c r="U316" s="7"/>
      <c r="V316" s="7"/>
    </row>
    <row r="317" spans="1:22" x14ac:dyDescent="0.2">
      <c r="A317" s="7"/>
      <c r="C317" s="7"/>
      <c r="F317" s="118"/>
      <c r="G317" s="119"/>
      <c r="H317" s="118"/>
      <c r="I317" s="197"/>
      <c r="K317" s="118"/>
      <c r="M317" s="118"/>
      <c r="N317" s="7"/>
      <c r="O317" s="7"/>
      <c r="P317" s="7"/>
      <c r="R317" s="7"/>
      <c r="S317" s="7"/>
      <c r="U317" s="7"/>
      <c r="V317" s="7"/>
    </row>
    <row r="318" spans="1:22" x14ac:dyDescent="0.2">
      <c r="A318" s="7"/>
      <c r="C318" s="7"/>
      <c r="F318" s="118"/>
      <c r="G318" s="119"/>
      <c r="H318" s="118"/>
      <c r="I318" s="197"/>
      <c r="K318" s="118"/>
      <c r="M318" s="118"/>
      <c r="N318" s="7"/>
      <c r="O318" s="7"/>
      <c r="P318" s="7"/>
      <c r="R318" s="7"/>
      <c r="S318" s="7"/>
      <c r="U318" s="7"/>
      <c r="V318" s="7"/>
    </row>
    <row r="319" spans="1:22" x14ac:dyDescent="0.2">
      <c r="A319" s="7"/>
      <c r="C319" s="7"/>
      <c r="F319" s="118"/>
      <c r="G319" s="119"/>
      <c r="H319" s="118"/>
      <c r="I319" s="197"/>
      <c r="K319" s="118"/>
      <c r="M319" s="118"/>
      <c r="N319" s="7"/>
      <c r="O319" s="7"/>
      <c r="P319" s="7"/>
      <c r="R319" s="7"/>
      <c r="S319" s="7"/>
      <c r="U319" s="7"/>
      <c r="V319" s="7"/>
    </row>
    <row r="320" spans="1:22" x14ac:dyDescent="0.2">
      <c r="A320" s="7"/>
      <c r="C320" s="7"/>
      <c r="F320" s="118"/>
      <c r="G320" s="119"/>
      <c r="H320" s="118"/>
      <c r="I320" s="197"/>
      <c r="K320" s="118"/>
      <c r="M320" s="118"/>
      <c r="N320" s="7"/>
      <c r="O320" s="7"/>
      <c r="P320" s="7"/>
      <c r="R320" s="7"/>
      <c r="S320" s="7"/>
      <c r="U320" s="7"/>
      <c r="V320" s="7"/>
    </row>
    <row r="321" spans="1:22" x14ac:dyDescent="0.2">
      <c r="A321" s="7"/>
      <c r="C321" s="7"/>
      <c r="F321" s="118"/>
      <c r="G321" s="119"/>
      <c r="H321" s="118"/>
      <c r="I321" s="197"/>
      <c r="K321" s="118"/>
      <c r="M321" s="118"/>
      <c r="N321" s="7"/>
      <c r="O321" s="7"/>
      <c r="P321" s="7"/>
      <c r="R321" s="7"/>
      <c r="S321" s="7"/>
      <c r="U321" s="7"/>
      <c r="V321" s="7"/>
    </row>
    <row r="322" spans="1:22" x14ac:dyDescent="0.2">
      <c r="A322" s="7"/>
      <c r="C322" s="7"/>
      <c r="F322" s="118"/>
      <c r="G322" s="119"/>
      <c r="H322" s="118"/>
      <c r="I322" s="197"/>
      <c r="K322" s="118"/>
      <c r="M322" s="118"/>
      <c r="N322" s="7"/>
      <c r="O322" s="7"/>
      <c r="P322" s="7"/>
      <c r="R322" s="7"/>
      <c r="S322" s="7"/>
      <c r="U322" s="7"/>
      <c r="V322" s="7"/>
    </row>
    <row r="323" spans="1:22" x14ac:dyDescent="0.2">
      <c r="A323" s="7"/>
      <c r="C323" s="7"/>
      <c r="F323" s="118"/>
      <c r="G323" s="119"/>
      <c r="H323" s="118"/>
      <c r="I323" s="197"/>
      <c r="K323" s="118"/>
      <c r="M323" s="118"/>
      <c r="N323" s="7"/>
      <c r="O323" s="7"/>
      <c r="P323" s="7"/>
      <c r="R323" s="7"/>
      <c r="S323" s="7"/>
      <c r="U323" s="7"/>
      <c r="V323" s="7"/>
    </row>
    <row r="324" spans="1:22" x14ac:dyDescent="0.2">
      <c r="A324" s="7"/>
      <c r="C324" s="7"/>
      <c r="F324" s="118"/>
      <c r="G324" s="119"/>
      <c r="H324" s="118"/>
      <c r="I324" s="197"/>
      <c r="K324" s="118"/>
      <c r="M324" s="118"/>
      <c r="N324" s="7"/>
      <c r="O324" s="7"/>
      <c r="P324" s="7"/>
      <c r="R324" s="7"/>
      <c r="S324" s="7"/>
      <c r="U324" s="7"/>
      <c r="V324" s="7"/>
    </row>
    <row r="325" spans="1:22" x14ac:dyDescent="0.2">
      <c r="A325" s="7"/>
      <c r="C325" s="7"/>
      <c r="F325" s="118"/>
      <c r="G325" s="119"/>
      <c r="H325" s="118"/>
      <c r="I325" s="197"/>
      <c r="K325" s="118"/>
      <c r="M325" s="118"/>
      <c r="N325" s="7"/>
      <c r="O325" s="7"/>
      <c r="P325" s="7"/>
      <c r="R325" s="7"/>
      <c r="S325" s="7"/>
      <c r="U325" s="7"/>
      <c r="V325" s="7"/>
    </row>
    <row r="326" spans="1:22" x14ac:dyDescent="0.2">
      <c r="A326" s="7"/>
      <c r="C326" s="7"/>
      <c r="F326" s="118"/>
      <c r="G326" s="119"/>
      <c r="H326" s="118"/>
      <c r="I326" s="197"/>
      <c r="K326" s="118"/>
      <c r="M326" s="118"/>
      <c r="N326" s="7"/>
      <c r="O326" s="7"/>
      <c r="P326" s="7"/>
      <c r="R326" s="7"/>
      <c r="S326" s="7"/>
      <c r="U326" s="7"/>
      <c r="V326" s="7"/>
    </row>
    <row r="327" spans="1:22" x14ac:dyDescent="0.2">
      <c r="A327" s="7"/>
      <c r="C327" s="7"/>
      <c r="F327" s="118"/>
      <c r="G327" s="119"/>
      <c r="H327" s="118"/>
      <c r="I327" s="197"/>
      <c r="K327" s="118"/>
      <c r="M327" s="118"/>
      <c r="N327" s="7"/>
      <c r="O327" s="7"/>
      <c r="P327" s="7"/>
      <c r="R327" s="7"/>
      <c r="S327" s="7"/>
      <c r="U327" s="7"/>
      <c r="V327" s="7"/>
    </row>
    <row r="328" spans="1:22" x14ac:dyDescent="0.2">
      <c r="A328" s="7"/>
      <c r="C328" s="7"/>
      <c r="F328" s="118"/>
      <c r="G328" s="119"/>
      <c r="H328" s="118"/>
      <c r="I328" s="197"/>
      <c r="K328" s="118"/>
      <c r="M328" s="118"/>
      <c r="N328" s="7"/>
      <c r="O328" s="7"/>
      <c r="P328" s="7"/>
      <c r="R328" s="7"/>
      <c r="S328" s="7"/>
      <c r="U328" s="7"/>
      <c r="V328" s="7"/>
    </row>
    <row r="329" spans="1:22" x14ac:dyDescent="0.2">
      <c r="A329" s="7"/>
      <c r="C329" s="7"/>
      <c r="F329" s="118"/>
      <c r="G329" s="119"/>
      <c r="H329" s="118"/>
      <c r="I329" s="197"/>
      <c r="K329" s="118"/>
      <c r="M329" s="118"/>
      <c r="N329" s="7"/>
      <c r="O329" s="7"/>
      <c r="P329" s="7"/>
      <c r="R329" s="7"/>
      <c r="S329" s="7"/>
      <c r="U329" s="7"/>
      <c r="V329" s="7"/>
    </row>
    <row r="330" spans="1:22" x14ac:dyDescent="0.2">
      <c r="A330" s="7"/>
      <c r="C330" s="7"/>
      <c r="F330" s="118"/>
      <c r="G330" s="119"/>
      <c r="H330" s="118"/>
      <c r="I330" s="197"/>
      <c r="K330" s="118"/>
      <c r="M330" s="118"/>
      <c r="N330" s="7"/>
      <c r="O330" s="7"/>
      <c r="P330" s="7"/>
      <c r="R330" s="7"/>
      <c r="S330" s="7"/>
      <c r="U330" s="7"/>
      <c r="V330" s="7"/>
    </row>
    <row r="331" spans="1:22" x14ac:dyDescent="0.2">
      <c r="A331" s="7"/>
      <c r="C331" s="7"/>
      <c r="F331" s="118"/>
      <c r="G331" s="119"/>
      <c r="H331" s="118"/>
      <c r="I331" s="197"/>
      <c r="K331" s="118"/>
      <c r="M331" s="118"/>
      <c r="N331" s="7"/>
      <c r="O331" s="7"/>
      <c r="P331" s="7"/>
      <c r="R331" s="7"/>
      <c r="S331" s="7"/>
      <c r="U331" s="7"/>
      <c r="V331" s="7"/>
    </row>
    <row r="332" spans="1:22" x14ac:dyDescent="0.2">
      <c r="A332" s="7"/>
      <c r="C332" s="7"/>
      <c r="F332" s="118"/>
      <c r="G332" s="119"/>
      <c r="H332" s="118"/>
      <c r="I332" s="197"/>
      <c r="K332" s="118"/>
      <c r="M332" s="118"/>
      <c r="N332" s="7"/>
      <c r="O332" s="7"/>
      <c r="P332" s="7"/>
      <c r="R332" s="7"/>
      <c r="S332" s="7"/>
      <c r="U332" s="7"/>
      <c r="V332" s="7"/>
    </row>
    <row r="333" spans="1:22" x14ac:dyDescent="0.2">
      <c r="A333" s="7"/>
      <c r="C333" s="7"/>
      <c r="F333" s="118"/>
      <c r="G333" s="119"/>
      <c r="H333" s="118"/>
      <c r="I333" s="197"/>
      <c r="K333" s="118"/>
      <c r="M333" s="118"/>
      <c r="N333" s="7"/>
      <c r="O333" s="7"/>
      <c r="P333" s="7"/>
      <c r="R333" s="7"/>
      <c r="S333" s="7"/>
      <c r="U333" s="7"/>
      <c r="V333" s="7"/>
    </row>
    <row r="334" spans="1:22" x14ac:dyDescent="0.2">
      <c r="A334" s="7"/>
      <c r="C334" s="7"/>
      <c r="F334" s="118"/>
      <c r="G334" s="119"/>
      <c r="H334" s="118"/>
      <c r="I334" s="197"/>
      <c r="K334" s="118"/>
      <c r="M334" s="118"/>
      <c r="N334" s="7"/>
      <c r="O334" s="7"/>
      <c r="P334" s="7"/>
      <c r="R334" s="7"/>
      <c r="S334" s="7"/>
      <c r="U334" s="7"/>
      <c r="V334" s="7"/>
    </row>
    <row r="335" spans="1:22" x14ac:dyDescent="0.2">
      <c r="A335" s="7"/>
      <c r="C335" s="7"/>
      <c r="F335" s="118"/>
      <c r="G335" s="119"/>
      <c r="H335" s="118"/>
      <c r="I335" s="197"/>
      <c r="K335" s="118"/>
      <c r="M335" s="118"/>
      <c r="N335" s="7"/>
      <c r="O335" s="7"/>
      <c r="P335" s="7"/>
      <c r="R335" s="7"/>
      <c r="S335" s="7"/>
      <c r="U335" s="7"/>
      <c r="V335" s="7"/>
    </row>
    <row r="336" spans="1:22" x14ac:dyDescent="0.2">
      <c r="A336" s="7"/>
      <c r="C336" s="7"/>
      <c r="F336" s="118"/>
      <c r="G336" s="119"/>
      <c r="H336" s="118"/>
      <c r="I336" s="197"/>
      <c r="K336" s="118"/>
      <c r="M336" s="118"/>
      <c r="N336" s="7"/>
      <c r="O336" s="7"/>
      <c r="P336" s="7"/>
      <c r="R336" s="7"/>
      <c r="S336" s="7"/>
      <c r="U336" s="7"/>
      <c r="V336" s="7"/>
    </row>
    <row r="337" spans="1:22" x14ac:dyDescent="0.2">
      <c r="A337" s="7"/>
      <c r="C337" s="7"/>
      <c r="F337" s="118"/>
      <c r="G337" s="119"/>
      <c r="H337" s="118"/>
      <c r="I337" s="197"/>
      <c r="K337" s="118"/>
      <c r="M337" s="118"/>
      <c r="N337" s="7"/>
      <c r="O337" s="7"/>
      <c r="P337" s="7"/>
      <c r="R337" s="7"/>
      <c r="S337" s="7"/>
      <c r="U337" s="7"/>
      <c r="V337" s="7"/>
    </row>
    <row r="338" spans="1:22" x14ac:dyDescent="0.2">
      <c r="A338" s="7"/>
      <c r="C338" s="7"/>
      <c r="F338" s="118"/>
      <c r="G338" s="119"/>
      <c r="H338" s="118"/>
      <c r="I338" s="197"/>
      <c r="K338" s="118"/>
      <c r="M338" s="118"/>
      <c r="N338" s="7"/>
      <c r="O338" s="7"/>
      <c r="P338" s="7"/>
      <c r="R338" s="7"/>
      <c r="S338" s="7"/>
      <c r="U338" s="7"/>
      <c r="V338" s="7"/>
    </row>
    <row r="339" spans="1:22" x14ac:dyDescent="0.2">
      <c r="A339" s="7"/>
      <c r="C339" s="7"/>
      <c r="F339" s="118"/>
      <c r="G339" s="119"/>
      <c r="H339" s="118"/>
      <c r="I339" s="197"/>
      <c r="K339" s="118"/>
      <c r="M339" s="118"/>
      <c r="N339" s="7"/>
      <c r="O339" s="7"/>
      <c r="P339" s="7"/>
      <c r="R339" s="7"/>
      <c r="S339" s="7"/>
      <c r="U339" s="7"/>
      <c r="V339" s="7"/>
    </row>
    <row r="340" spans="1:22" x14ac:dyDescent="0.2">
      <c r="A340" s="7"/>
      <c r="C340" s="7"/>
      <c r="F340" s="118"/>
      <c r="G340" s="119"/>
      <c r="H340" s="118"/>
      <c r="I340" s="197"/>
      <c r="K340" s="118"/>
      <c r="M340" s="118"/>
      <c r="N340" s="7"/>
      <c r="O340" s="7"/>
      <c r="P340" s="7"/>
      <c r="R340" s="7"/>
      <c r="S340" s="7"/>
      <c r="U340" s="7"/>
      <c r="V340" s="7"/>
    </row>
    <row r="341" spans="1:22" x14ac:dyDescent="0.2">
      <c r="A341" s="7"/>
      <c r="C341" s="7"/>
      <c r="F341" s="118"/>
      <c r="G341" s="119"/>
      <c r="H341" s="118"/>
      <c r="I341" s="197"/>
      <c r="K341" s="118"/>
      <c r="M341" s="118"/>
      <c r="N341" s="7"/>
      <c r="O341" s="7"/>
      <c r="P341" s="7"/>
      <c r="R341" s="7"/>
      <c r="S341" s="7"/>
      <c r="U341" s="7"/>
      <c r="V341" s="7"/>
    </row>
    <row r="342" spans="1:22" x14ac:dyDescent="0.2">
      <c r="A342" s="7"/>
      <c r="C342" s="7"/>
      <c r="F342" s="118"/>
      <c r="G342" s="119"/>
      <c r="H342" s="118"/>
      <c r="I342" s="197"/>
      <c r="K342" s="118"/>
      <c r="M342" s="118"/>
      <c r="N342" s="7"/>
      <c r="O342" s="7"/>
      <c r="P342" s="7"/>
      <c r="R342" s="7"/>
      <c r="S342" s="7"/>
      <c r="U342" s="7"/>
      <c r="V342" s="7"/>
    </row>
    <row r="343" spans="1:22" x14ac:dyDescent="0.2">
      <c r="A343" s="7"/>
      <c r="C343" s="7"/>
      <c r="F343" s="118"/>
      <c r="G343" s="119"/>
      <c r="H343" s="118"/>
      <c r="I343" s="197"/>
      <c r="K343" s="118"/>
      <c r="M343" s="118"/>
      <c r="N343" s="7"/>
      <c r="O343" s="7"/>
      <c r="P343" s="7"/>
      <c r="R343" s="7"/>
      <c r="S343" s="7"/>
      <c r="U343" s="7"/>
      <c r="V343" s="7"/>
    </row>
    <row r="344" spans="1:22" x14ac:dyDescent="0.2">
      <c r="A344" s="7"/>
      <c r="C344" s="7"/>
      <c r="F344" s="118"/>
      <c r="G344" s="119"/>
      <c r="H344" s="118"/>
      <c r="I344" s="197"/>
      <c r="K344" s="118"/>
      <c r="M344" s="118"/>
      <c r="N344" s="7"/>
      <c r="O344" s="7"/>
      <c r="P344" s="7"/>
      <c r="R344" s="7"/>
      <c r="S344" s="7"/>
      <c r="U344" s="7"/>
      <c r="V344" s="7"/>
    </row>
    <row r="345" spans="1:22" x14ac:dyDescent="0.2">
      <c r="A345" s="7"/>
      <c r="C345" s="7"/>
      <c r="F345" s="118"/>
      <c r="G345" s="119"/>
      <c r="H345" s="118"/>
      <c r="I345" s="197"/>
      <c r="K345" s="118"/>
      <c r="M345" s="118"/>
      <c r="N345" s="7"/>
      <c r="O345" s="7"/>
      <c r="P345" s="7"/>
      <c r="R345" s="7"/>
      <c r="S345" s="7"/>
      <c r="U345" s="7"/>
      <c r="V345" s="7"/>
    </row>
    <row r="346" spans="1:22" x14ac:dyDescent="0.2">
      <c r="A346" s="7"/>
      <c r="C346" s="7"/>
      <c r="F346" s="118"/>
      <c r="G346" s="119"/>
      <c r="H346" s="118"/>
      <c r="I346" s="197"/>
      <c r="K346" s="118"/>
      <c r="M346" s="118"/>
      <c r="N346" s="7"/>
      <c r="O346" s="7"/>
      <c r="P346" s="7"/>
      <c r="R346" s="7"/>
      <c r="S346" s="7"/>
      <c r="U346" s="7"/>
      <c r="V346" s="7"/>
    </row>
    <row r="347" spans="1:22" x14ac:dyDescent="0.2">
      <c r="A347" s="7"/>
      <c r="C347" s="7"/>
      <c r="F347" s="118"/>
      <c r="G347" s="119"/>
      <c r="H347" s="118"/>
      <c r="I347" s="197"/>
      <c r="K347" s="118"/>
      <c r="M347" s="118"/>
      <c r="N347" s="7"/>
      <c r="O347" s="7"/>
      <c r="P347" s="7"/>
      <c r="R347" s="7"/>
      <c r="S347" s="7"/>
      <c r="U347" s="7"/>
      <c r="V347" s="7"/>
    </row>
    <row r="348" spans="1:22" x14ac:dyDescent="0.2">
      <c r="A348" s="7"/>
      <c r="C348" s="7"/>
      <c r="F348" s="118"/>
      <c r="G348" s="119"/>
      <c r="H348" s="118"/>
      <c r="I348" s="197"/>
      <c r="K348" s="118"/>
      <c r="M348" s="118"/>
      <c r="N348" s="7"/>
      <c r="O348" s="7"/>
      <c r="P348" s="7"/>
      <c r="R348" s="7"/>
      <c r="S348" s="7"/>
      <c r="U348" s="7"/>
      <c r="V348" s="7"/>
    </row>
    <row r="349" spans="1:22" x14ac:dyDescent="0.2">
      <c r="A349" s="7"/>
      <c r="C349" s="7"/>
      <c r="F349" s="118"/>
      <c r="G349" s="119"/>
      <c r="H349" s="118"/>
      <c r="I349" s="197"/>
      <c r="K349" s="118"/>
      <c r="M349" s="118"/>
      <c r="N349" s="7"/>
      <c r="O349" s="7"/>
      <c r="P349" s="7"/>
      <c r="R349" s="7"/>
      <c r="S349" s="7"/>
      <c r="U349" s="7"/>
      <c r="V349" s="7"/>
    </row>
    <row r="350" spans="1:22" x14ac:dyDescent="0.2">
      <c r="A350" s="7"/>
      <c r="C350" s="7"/>
      <c r="H350" s="118"/>
      <c r="I350" s="197"/>
      <c r="K350" s="118"/>
      <c r="M350" s="118"/>
      <c r="N350" s="7"/>
      <c r="O350" s="7"/>
      <c r="P350" s="7"/>
      <c r="R350" s="7"/>
      <c r="S350" s="7"/>
      <c r="U350" s="7"/>
      <c r="V350" s="7"/>
    </row>
    <row r="351" spans="1:22" x14ac:dyDescent="0.2">
      <c r="A351" s="7"/>
      <c r="C351" s="7"/>
      <c r="H351" s="118"/>
      <c r="I351" s="197"/>
      <c r="K351" s="118"/>
      <c r="M351" s="118"/>
      <c r="N351" s="7"/>
      <c r="O351" s="7"/>
      <c r="P351" s="7"/>
      <c r="R351" s="7"/>
      <c r="S351" s="7"/>
      <c r="U351" s="7"/>
      <c r="V351" s="7"/>
    </row>
    <row r="352" spans="1:22" x14ac:dyDescent="0.2">
      <c r="A352" s="7"/>
      <c r="C352" s="7"/>
      <c r="H352" s="118"/>
      <c r="I352" s="197"/>
      <c r="K352" s="118"/>
      <c r="M352" s="118"/>
      <c r="N352" s="7"/>
      <c r="O352" s="7"/>
      <c r="P352" s="7"/>
      <c r="R352" s="7"/>
      <c r="S352" s="7"/>
      <c r="U352" s="7"/>
      <c r="V352" s="7"/>
    </row>
    <row r="353" spans="1:22" x14ac:dyDescent="0.2">
      <c r="A353" s="7"/>
      <c r="C353" s="7"/>
      <c r="H353" s="118"/>
      <c r="I353" s="197"/>
      <c r="K353" s="118"/>
      <c r="M353" s="118"/>
      <c r="N353" s="7"/>
      <c r="O353" s="7"/>
      <c r="P353" s="7"/>
      <c r="R353" s="7"/>
      <c r="S353" s="7"/>
      <c r="U353" s="7"/>
      <c r="V353" s="7"/>
    </row>
    <row r="354" spans="1:22" x14ac:dyDescent="0.2">
      <c r="A354" s="7"/>
      <c r="C354" s="7"/>
      <c r="H354" s="118"/>
      <c r="I354" s="197"/>
      <c r="K354" s="118"/>
      <c r="M354" s="118"/>
      <c r="N354" s="7"/>
      <c r="O354" s="7"/>
      <c r="P354" s="7"/>
      <c r="R354" s="7"/>
      <c r="S354" s="7"/>
      <c r="U354" s="7"/>
      <c r="V354" s="7"/>
    </row>
    <row r="355" spans="1:22" x14ac:dyDescent="0.2">
      <c r="A355" s="7"/>
      <c r="C355" s="7"/>
      <c r="H355" s="118"/>
      <c r="I355" s="197"/>
      <c r="K355" s="118"/>
      <c r="M355" s="118"/>
      <c r="N355" s="7"/>
      <c r="O355" s="7"/>
      <c r="P355" s="7"/>
      <c r="R355" s="7"/>
      <c r="S355" s="7"/>
      <c r="U355" s="7"/>
      <c r="V355" s="7"/>
    </row>
    <row r="356" spans="1:22" x14ac:dyDescent="0.2">
      <c r="A356" s="7"/>
      <c r="C356" s="7"/>
      <c r="H356" s="118"/>
      <c r="I356" s="197"/>
      <c r="K356" s="118"/>
      <c r="M356" s="118"/>
      <c r="N356" s="7"/>
      <c r="O356" s="7"/>
      <c r="P356" s="7"/>
      <c r="R356" s="7"/>
      <c r="S356" s="7"/>
      <c r="U356" s="7"/>
      <c r="V356" s="7"/>
    </row>
    <row r="357" spans="1:22" x14ac:dyDescent="0.2">
      <c r="A357" s="7"/>
      <c r="C357" s="7"/>
      <c r="H357" s="118"/>
      <c r="I357" s="197"/>
      <c r="K357" s="118"/>
      <c r="M357" s="118"/>
      <c r="N357" s="7"/>
      <c r="O357" s="7"/>
      <c r="P357" s="7"/>
      <c r="R357" s="7"/>
      <c r="S357" s="7"/>
      <c r="U357" s="7"/>
      <c r="V357" s="7"/>
    </row>
    <row r="358" spans="1:22" x14ac:dyDescent="0.2">
      <c r="A358" s="7"/>
      <c r="C358" s="7"/>
      <c r="H358" s="118"/>
      <c r="I358" s="197"/>
      <c r="K358" s="118"/>
      <c r="M358" s="118"/>
      <c r="N358" s="7"/>
      <c r="O358" s="7"/>
      <c r="P358" s="7"/>
      <c r="R358" s="7"/>
      <c r="S358" s="7"/>
      <c r="U358" s="7"/>
      <c r="V358" s="7"/>
    </row>
    <row r="359" spans="1:22" x14ac:dyDescent="0.2">
      <c r="A359" s="7"/>
      <c r="C359" s="7"/>
      <c r="H359" s="118"/>
      <c r="I359" s="197"/>
      <c r="K359" s="118"/>
      <c r="M359" s="118"/>
      <c r="N359" s="7"/>
      <c r="O359" s="7"/>
      <c r="P359" s="7"/>
      <c r="R359" s="7"/>
      <c r="S359" s="7"/>
      <c r="U359" s="7"/>
      <c r="V359" s="7"/>
    </row>
    <row r="360" spans="1:22" x14ac:dyDescent="0.2">
      <c r="A360" s="7"/>
      <c r="C360" s="7"/>
      <c r="H360" s="118"/>
      <c r="I360" s="197"/>
      <c r="K360" s="118"/>
      <c r="M360" s="118"/>
      <c r="N360" s="7"/>
      <c r="O360" s="7"/>
      <c r="P360" s="7"/>
      <c r="R360" s="7"/>
      <c r="S360" s="7"/>
      <c r="U360" s="7"/>
      <c r="V360" s="7"/>
    </row>
    <row r="361" spans="1:22" x14ac:dyDescent="0.2">
      <c r="A361" s="7"/>
      <c r="C361" s="7"/>
      <c r="H361" s="118"/>
      <c r="I361" s="197"/>
      <c r="K361" s="118"/>
      <c r="M361" s="118"/>
      <c r="N361" s="7"/>
      <c r="O361" s="7"/>
      <c r="P361" s="7"/>
      <c r="R361" s="7"/>
      <c r="S361" s="7"/>
      <c r="U361" s="7"/>
      <c r="V361" s="7"/>
    </row>
    <row r="362" spans="1:22" x14ac:dyDescent="0.2">
      <c r="A362" s="7"/>
      <c r="C362" s="7"/>
      <c r="H362" s="118"/>
      <c r="I362" s="197"/>
      <c r="K362" s="118"/>
      <c r="M362" s="118"/>
      <c r="N362" s="7"/>
      <c r="O362" s="7"/>
      <c r="P362" s="7"/>
      <c r="R362" s="7"/>
      <c r="S362" s="7"/>
      <c r="U362" s="7"/>
      <c r="V362" s="7"/>
    </row>
    <row r="363" spans="1:22" x14ac:dyDescent="0.2">
      <c r="A363" s="7"/>
      <c r="C363" s="7"/>
      <c r="H363" s="118"/>
      <c r="I363" s="197"/>
      <c r="K363" s="118"/>
      <c r="M363" s="118"/>
      <c r="N363" s="7"/>
      <c r="O363" s="7"/>
      <c r="P363" s="7"/>
      <c r="R363" s="7"/>
      <c r="S363" s="7"/>
      <c r="U363" s="7"/>
      <c r="V363" s="7"/>
    </row>
    <row r="364" spans="1:22" x14ac:dyDescent="0.2">
      <c r="A364" s="7"/>
      <c r="C364" s="7"/>
      <c r="H364" s="118"/>
      <c r="I364" s="197"/>
      <c r="K364" s="118"/>
      <c r="M364" s="118"/>
      <c r="N364" s="7"/>
      <c r="O364" s="7"/>
      <c r="P364" s="7"/>
      <c r="R364" s="7"/>
      <c r="S364" s="7"/>
      <c r="U364" s="7"/>
      <c r="V364" s="7"/>
    </row>
    <row r="365" spans="1:22" x14ac:dyDescent="0.2">
      <c r="A365" s="7"/>
      <c r="C365" s="7"/>
      <c r="H365" s="118"/>
      <c r="I365" s="197"/>
      <c r="K365" s="118"/>
      <c r="M365" s="118"/>
      <c r="N365" s="7"/>
      <c r="O365" s="7"/>
      <c r="P365" s="7"/>
      <c r="R365" s="7"/>
      <c r="S365" s="7"/>
      <c r="U365" s="7"/>
      <c r="V365" s="7"/>
    </row>
    <row r="366" spans="1:22" x14ac:dyDescent="0.2">
      <c r="A366" s="7"/>
      <c r="C366" s="7"/>
      <c r="H366" s="118"/>
      <c r="I366" s="197"/>
      <c r="K366" s="118"/>
      <c r="M366" s="118"/>
      <c r="N366" s="7"/>
      <c r="O366" s="7"/>
      <c r="P366" s="7"/>
      <c r="R366" s="7"/>
      <c r="S366" s="7"/>
      <c r="U366" s="7"/>
      <c r="V366" s="7"/>
    </row>
    <row r="367" spans="1:22" x14ac:dyDescent="0.2">
      <c r="A367" s="7"/>
      <c r="C367" s="7"/>
      <c r="H367" s="118"/>
      <c r="I367" s="197"/>
      <c r="K367" s="118"/>
      <c r="M367" s="118"/>
      <c r="N367" s="7"/>
      <c r="O367" s="7"/>
      <c r="P367" s="7"/>
      <c r="R367" s="7"/>
      <c r="S367" s="7"/>
      <c r="U367" s="7"/>
      <c r="V367" s="7"/>
    </row>
    <row r="368" spans="1:22" x14ac:dyDescent="0.2">
      <c r="A368" s="7"/>
      <c r="C368" s="7"/>
      <c r="H368" s="118"/>
      <c r="I368" s="197"/>
      <c r="K368" s="118"/>
      <c r="M368" s="118"/>
      <c r="N368" s="7"/>
      <c r="O368" s="7"/>
      <c r="P368" s="7"/>
      <c r="R368" s="7"/>
      <c r="S368" s="7"/>
      <c r="U368" s="7"/>
      <c r="V368" s="7"/>
    </row>
    <row r="369" spans="1:22" x14ac:dyDescent="0.2">
      <c r="A369" s="7"/>
      <c r="C369" s="7"/>
      <c r="H369" s="118"/>
      <c r="I369" s="197"/>
      <c r="K369" s="118"/>
      <c r="M369" s="118"/>
      <c r="N369" s="7"/>
      <c r="O369" s="7"/>
      <c r="P369" s="7"/>
      <c r="R369" s="7"/>
      <c r="S369" s="7"/>
      <c r="U369" s="7"/>
      <c r="V369" s="7"/>
    </row>
    <row r="370" spans="1:22" x14ac:dyDescent="0.2">
      <c r="A370" s="7"/>
      <c r="C370" s="7"/>
      <c r="H370" s="118"/>
      <c r="I370" s="197"/>
      <c r="K370" s="118"/>
      <c r="M370" s="118"/>
      <c r="N370" s="7"/>
      <c r="O370" s="7"/>
      <c r="P370" s="7"/>
      <c r="R370" s="7"/>
      <c r="S370" s="7"/>
      <c r="U370" s="7"/>
      <c r="V370" s="7"/>
    </row>
    <row r="371" spans="1:22" x14ac:dyDescent="0.2">
      <c r="A371" s="7"/>
      <c r="C371" s="7"/>
      <c r="H371" s="118"/>
      <c r="I371" s="197"/>
      <c r="K371" s="118"/>
      <c r="M371" s="118"/>
      <c r="N371" s="7"/>
      <c r="O371" s="7"/>
      <c r="P371" s="7"/>
      <c r="R371" s="7"/>
      <c r="S371" s="7"/>
      <c r="U371" s="7"/>
      <c r="V371" s="7"/>
    </row>
    <row r="372" spans="1:22" x14ac:dyDescent="0.2">
      <c r="A372" s="7"/>
      <c r="C372" s="7"/>
      <c r="H372" s="118"/>
      <c r="I372" s="197"/>
      <c r="K372" s="118"/>
      <c r="M372" s="118"/>
      <c r="N372" s="7"/>
      <c r="O372" s="7"/>
      <c r="P372" s="7"/>
      <c r="R372" s="7"/>
      <c r="S372" s="7"/>
      <c r="U372" s="7"/>
      <c r="V372" s="7"/>
    </row>
    <row r="373" spans="1:22" x14ac:dyDescent="0.2">
      <c r="A373" s="7"/>
      <c r="C373" s="7"/>
      <c r="H373" s="118"/>
      <c r="I373" s="197"/>
      <c r="K373" s="118"/>
      <c r="M373" s="118"/>
      <c r="N373" s="7"/>
      <c r="O373" s="7"/>
      <c r="P373" s="7"/>
      <c r="R373" s="7"/>
      <c r="S373" s="7"/>
      <c r="U373" s="7"/>
      <c r="V373" s="7"/>
    </row>
    <row r="374" spans="1:22" x14ac:dyDescent="0.2">
      <c r="A374" s="7"/>
      <c r="C374" s="7"/>
      <c r="H374" s="118"/>
      <c r="I374" s="197"/>
      <c r="K374" s="118"/>
      <c r="M374" s="118"/>
      <c r="N374" s="7"/>
      <c r="O374" s="7"/>
      <c r="P374" s="7"/>
      <c r="R374" s="7"/>
      <c r="S374" s="7"/>
      <c r="U374" s="7"/>
      <c r="V374" s="7"/>
    </row>
    <row r="375" spans="1:22" x14ac:dyDescent="0.2">
      <c r="A375" s="7"/>
      <c r="C375" s="7"/>
      <c r="H375" s="118"/>
      <c r="I375" s="197"/>
      <c r="K375" s="118"/>
      <c r="M375" s="118"/>
      <c r="N375" s="7"/>
      <c r="O375" s="7"/>
      <c r="P375" s="7"/>
      <c r="R375" s="7"/>
      <c r="S375" s="7"/>
      <c r="U375" s="7"/>
      <c r="V375" s="7"/>
    </row>
    <row r="376" spans="1:22" x14ac:dyDescent="0.2">
      <c r="A376" s="7"/>
      <c r="C376" s="7"/>
      <c r="H376" s="118"/>
      <c r="I376" s="197"/>
      <c r="K376" s="118"/>
      <c r="M376" s="118"/>
      <c r="N376" s="7"/>
      <c r="O376" s="7"/>
      <c r="P376" s="7"/>
      <c r="R376" s="7"/>
      <c r="S376" s="7"/>
      <c r="U376" s="7"/>
      <c r="V376" s="7"/>
    </row>
    <row r="377" spans="1:22" x14ac:dyDescent="0.2">
      <c r="A377" s="7"/>
      <c r="C377" s="7"/>
      <c r="H377" s="118"/>
      <c r="I377" s="197"/>
      <c r="K377" s="118"/>
      <c r="M377" s="118"/>
      <c r="N377" s="7"/>
      <c r="O377" s="7"/>
      <c r="P377" s="7"/>
      <c r="R377" s="7"/>
      <c r="S377" s="7"/>
      <c r="U377" s="7"/>
      <c r="V377" s="7"/>
    </row>
    <row r="378" spans="1:22" x14ac:dyDescent="0.2">
      <c r="A378" s="7"/>
      <c r="C378" s="7"/>
      <c r="H378" s="118"/>
      <c r="I378" s="197"/>
      <c r="K378" s="118"/>
      <c r="M378" s="118"/>
      <c r="N378" s="7"/>
      <c r="O378" s="7"/>
      <c r="P378" s="7"/>
      <c r="R378" s="7"/>
      <c r="S378" s="7"/>
      <c r="U378" s="7"/>
      <c r="V378" s="7"/>
    </row>
    <row r="379" spans="1:22" x14ac:dyDescent="0.2">
      <c r="A379" s="7"/>
      <c r="C379" s="7"/>
      <c r="H379" s="118"/>
      <c r="I379" s="197"/>
      <c r="K379" s="118"/>
      <c r="M379" s="118"/>
      <c r="N379" s="7"/>
      <c r="O379" s="7"/>
      <c r="P379" s="7"/>
      <c r="R379" s="7"/>
      <c r="S379" s="7"/>
      <c r="U379" s="7"/>
      <c r="V379" s="7"/>
    </row>
    <row r="380" spans="1:22" x14ac:dyDescent="0.2">
      <c r="A380" s="7"/>
      <c r="C380" s="7"/>
      <c r="H380" s="118"/>
      <c r="I380" s="197"/>
      <c r="K380" s="118"/>
      <c r="M380" s="118"/>
      <c r="N380" s="7"/>
      <c r="O380" s="7"/>
      <c r="P380" s="7"/>
      <c r="R380" s="7"/>
      <c r="S380" s="7"/>
      <c r="U380" s="7"/>
      <c r="V380" s="7"/>
    </row>
    <row r="381" spans="1:22" x14ac:dyDescent="0.2">
      <c r="A381" s="7"/>
      <c r="C381" s="7"/>
      <c r="H381" s="118"/>
      <c r="I381" s="197"/>
      <c r="K381" s="118"/>
      <c r="M381" s="118"/>
      <c r="N381" s="7"/>
      <c r="O381" s="7"/>
      <c r="P381" s="7"/>
      <c r="R381" s="7"/>
      <c r="S381" s="7"/>
      <c r="U381" s="7"/>
      <c r="V381" s="7"/>
    </row>
    <row r="382" spans="1:22" x14ac:dyDescent="0.2">
      <c r="A382" s="7"/>
      <c r="C382" s="7"/>
      <c r="H382" s="118"/>
      <c r="I382" s="197"/>
      <c r="K382" s="118"/>
      <c r="M382" s="118"/>
      <c r="N382" s="7"/>
      <c r="O382" s="7"/>
      <c r="P382" s="7"/>
      <c r="R382" s="7"/>
      <c r="S382" s="7"/>
      <c r="U382" s="7"/>
      <c r="V382" s="7"/>
    </row>
    <row r="383" spans="1:22" x14ac:dyDescent="0.2">
      <c r="A383" s="7"/>
      <c r="C383" s="7"/>
      <c r="H383" s="118"/>
      <c r="I383" s="197"/>
      <c r="K383" s="118"/>
      <c r="M383" s="118"/>
      <c r="N383" s="7"/>
      <c r="O383" s="7"/>
      <c r="P383" s="7"/>
      <c r="R383" s="7"/>
      <c r="S383" s="7"/>
      <c r="U383" s="7"/>
      <c r="V383" s="7"/>
    </row>
    <row r="384" spans="1:22" x14ac:dyDescent="0.2">
      <c r="A384" s="7"/>
      <c r="C384" s="7"/>
      <c r="H384" s="118"/>
      <c r="I384" s="197"/>
      <c r="K384" s="118"/>
      <c r="M384" s="118"/>
      <c r="N384" s="7"/>
      <c r="O384" s="7"/>
      <c r="P384" s="7"/>
      <c r="R384" s="7"/>
      <c r="S384" s="7"/>
      <c r="U384" s="7"/>
      <c r="V384" s="7"/>
    </row>
    <row r="385" spans="1:22" x14ac:dyDescent="0.2">
      <c r="A385" s="7"/>
      <c r="C385" s="7"/>
      <c r="H385" s="118"/>
      <c r="I385" s="197"/>
      <c r="K385" s="118"/>
      <c r="M385" s="118"/>
      <c r="N385" s="7"/>
      <c r="O385" s="7"/>
      <c r="P385" s="7"/>
      <c r="R385" s="7"/>
      <c r="S385" s="7"/>
      <c r="U385" s="7"/>
      <c r="V385" s="7"/>
    </row>
    <row r="386" spans="1:22" x14ac:dyDescent="0.2">
      <c r="A386" s="7"/>
      <c r="C386" s="7"/>
      <c r="H386" s="118"/>
      <c r="I386" s="197"/>
      <c r="K386" s="118"/>
      <c r="M386" s="118"/>
      <c r="N386" s="7"/>
      <c r="O386" s="7"/>
      <c r="P386" s="7"/>
      <c r="R386" s="7"/>
      <c r="S386" s="7"/>
      <c r="U386" s="7"/>
      <c r="V386" s="7"/>
    </row>
    <row r="387" spans="1:22" x14ac:dyDescent="0.2">
      <c r="A387" s="7"/>
      <c r="C387" s="7"/>
      <c r="H387" s="118"/>
      <c r="I387" s="197"/>
      <c r="K387" s="118"/>
      <c r="M387" s="118"/>
      <c r="N387" s="7"/>
      <c r="O387" s="7"/>
      <c r="P387" s="7"/>
      <c r="R387" s="7"/>
      <c r="S387" s="7"/>
      <c r="U387" s="7"/>
      <c r="V387" s="7"/>
    </row>
    <row r="388" spans="1:22" x14ac:dyDescent="0.2">
      <c r="A388" s="7"/>
      <c r="C388" s="7"/>
      <c r="H388" s="118"/>
      <c r="I388" s="197"/>
      <c r="K388" s="118"/>
      <c r="M388" s="118"/>
      <c r="N388" s="7"/>
      <c r="O388" s="7"/>
      <c r="P388" s="7"/>
      <c r="R388" s="7"/>
      <c r="S388" s="7"/>
      <c r="U388" s="7"/>
      <c r="V388" s="7"/>
    </row>
    <row r="389" spans="1:22" x14ac:dyDescent="0.2">
      <c r="A389" s="7"/>
      <c r="C389" s="7"/>
      <c r="H389" s="118"/>
      <c r="I389" s="197"/>
      <c r="K389" s="118"/>
      <c r="M389" s="118"/>
      <c r="N389" s="7"/>
      <c r="O389" s="7"/>
      <c r="P389" s="7"/>
      <c r="R389" s="7"/>
      <c r="S389" s="7"/>
      <c r="U389" s="7"/>
      <c r="V389" s="7"/>
    </row>
    <row r="390" spans="1:22" x14ac:dyDescent="0.2">
      <c r="A390" s="7"/>
      <c r="C390" s="7"/>
      <c r="H390" s="118"/>
      <c r="I390" s="197"/>
      <c r="K390" s="118"/>
      <c r="M390" s="118"/>
      <c r="N390" s="7"/>
      <c r="O390" s="7"/>
      <c r="P390" s="7"/>
      <c r="R390" s="7"/>
      <c r="S390" s="7"/>
      <c r="U390" s="7"/>
      <c r="V390" s="7"/>
    </row>
    <row r="391" spans="1:22" x14ac:dyDescent="0.2">
      <c r="A391" s="7"/>
      <c r="C391" s="7"/>
      <c r="H391" s="118"/>
      <c r="I391" s="197"/>
      <c r="K391" s="118"/>
      <c r="M391" s="118"/>
      <c r="N391" s="7"/>
      <c r="O391" s="7"/>
      <c r="P391" s="7"/>
      <c r="R391" s="7"/>
      <c r="S391" s="7"/>
      <c r="U391" s="7"/>
      <c r="V391" s="7"/>
    </row>
    <row r="392" spans="1:22" x14ac:dyDescent="0.2">
      <c r="A392" s="7"/>
      <c r="C392" s="7"/>
      <c r="H392" s="118"/>
      <c r="I392" s="197"/>
      <c r="K392" s="118"/>
      <c r="M392" s="118"/>
      <c r="N392" s="7"/>
      <c r="O392" s="7"/>
      <c r="P392" s="7"/>
      <c r="R392" s="7"/>
      <c r="S392" s="7"/>
      <c r="U392" s="7"/>
      <c r="V392" s="7"/>
    </row>
    <row r="393" spans="1:22" x14ac:dyDescent="0.2">
      <c r="A393" s="7"/>
      <c r="C393" s="7"/>
      <c r="H393" s="118"/>
      <c r="I393" s="197"/>
      <c r="K393" s="118"/>
      <c r="M393" s="118"/>
      <c r="N393" s="7"/>
      <c r="O393" s="7"/>
      <c r="P393" s="7"/>
      <c r="R393" s="7"/>
      <c r="S393" s="7"/>
      <c r="U393" s="7"/>
      <c r="V393" s="7"/>
    </row>
    <row r="394" spans="1:22" x14ac:dyDescent="0.2">
      <c r="A394" s="7"/>
      <c r="C394" s="7"/>
      <c r="H394" s="118"/>
      <c r="I394" s="197"/>
      <c r="K394" s="118"/>
      <c r="M394" s="118"/>
      <c r="N394" s="7"/>
      <c r="O394" s="7"/>
      <c r="P394" s="7"/>
      <c r="R394" s="7"/>
      <c r="S394" s="7"/>
      <c r="U394" s="7"/>
      <c r="V394" s="7"/>
    </row>
    <row r="395" spans="1:22" x14ac:dyDescent="0.2">
      <c r="A395" s="7"/>
      <c r="C395" s="7"/>
      <c r="H395" s="118"/>
      <c r="I395" s="197"/>
      <c r="K395" s="118"/>
      <c r="M395" s="118"/>
      <c r="N395" s="7"/>
      <c r="O395" s="7"/>
      <c r="P395" s="7"/>
      <c r="R395" s="7"/>
      <c r="S395" s="7"/>
      <c r="U395" s="7"/>
      <c r="V395" s="7"/>
    </row>
    <row r="396" spans="1:22" x14ac:dyDescent="0.2">
      <c r="A396" s="7"/>
      <c r="C396" s="7"/>
      <c r="H396" s="118"/>
      <c r="I396" s="197"/>
      <c r="K396" s="118"/>
      <c r="M396" s="118"/>
      <c r="N396" s="7"/>
      <c r="O396" s="7"/>
      <c r="P396" s="7"/>
      <c r="R396" s="7"/>
      <c r="S396" s="7"/>
      <c r="U396" s="7"/>
      <c r="V396" s="7"/>
    </row>
    <row r="397" spans="1:22" x14ac:dyDescent="0.2">
      <c r="A397" s="7"/>
      <c r="C397" s="7"/>
      <c r="H397" s="118"/>
      <c r="I397" s="197"/>
      <c r="K397" s="118"/>
      <c r="M397" s="118"/>
      <c r="N397" s="7"/>
      <c r="O397" s="7"/>
      <c r="P397" s="7"/>
      <c r="R397" s="7"/>
      <c r="S397" s="7"/>
      <c r="U397" s="7"/>
      <c r="V397" s="7"/>
    </row>
    <row r="398" spans="1:22" x14ac:dyDescent="0.2">
      <c r="A398" s="7"/>
      <c r="C398" s="7"/>
      <c r="H398" s="118"/>
      <c r="I398" s="197"/>
      <c r="K398" s="118"/>
      <c r="M398" s="118"/>
      <c r="N398" s="7"/>
      <c r="O398" s="7"/>
      <c r="P398" s="7"/>
      <c r="R398" s="7"/>
      <c r="S398" s="7"/>
      <c r="U398" s="7"/>
      <c r="V398" s="7"/>
    </row>
    <row r="399" spans="1:22" x14ac:dyDescent="0.2">
      <c r="A399" s="7"/>
      <c r="C399" s="7"/>
      <c r="H399" s="118"/>
      <c r="I399" s="197"/>
      <c r="K399" s="118"/>
      <c r="M399" s="118"/>
      <c r="N399" s="7"/>
      <c r="O399" s="7"/>
      <c r="P399" s="7"/>
      <c r="R399" s="7"/>
      <c r="S399" s="7"/>
      <c r="U399" s="7"/>
      <c r="V399" s="7"/>
    </row>
    <row r="400" spans="1:22" x14ac:dyDescent="0.2">
      <c r="A400" s="7"/>
      <c r="C400" s="7"/>
      <c r="H400" s="118"/>
      <c r="I400" s="197"/>
      <c r="K400" s="118"/>
      <c r="M400" s="118"/>
      <c r="N400" s="7"/>
      <c r="O400" s="7"/>
      <c r="P400" s="7"/>
      <c r="R400" s="7"/>
      <c r="S400" s="7"/>
      <c r="U400" s="7"/>
      <c r="V400" s="7"/>
    </row>
    <row r="401" spans="1:22" x14ac:dyDescent="0.2">
      <c r="A401" s="7"/>
      <c r="C401" s="7"/>
      <c r="H401" s="118"/>
      <c r="I401" s="197"/>
      <c r="K401" s="118"/>
      <c r="M401" s="118"/>
      <c r="N401" s="7"/>
      <c r="O401" s="7"/>
      <c r="P401" s="7"/>
      <c r="R401" s="7"/>
      <c r="S401" s="7"/>
      <c r="U401" s="7"/>
      <c r="V401" s="7"/>
    </row>
    <row r="402" spans="1:22" x14ac:dyDescent="0.2">
      <c r="A402" s="7"/>
      <c r="C402" s="7"/>
      <c r="H402" s="118"/>
      <c r="I402" s="197"/>
      <c r="K402" s="118"/>
      <c r="M402" s="118"/>
      <c r="N402" s="7"/>
      <c r="O402" s="7"/>
      <c r="P402" s="7"/>
      <c r="R402" s="7"/>
      <c r="S402" s="7"/>
      <c r="U402" s="7"/>
      <c r="V402" s="7"/>
    </row>
    <row r="403" spans="1:22" x14ac:dyDescent="0.2">
      <c r="A403" s="7"/>
      <c r="C403" s="7"/>
      <c r="H403" s="118"/>
      <c r="I403" s="197"/>
      <c r="K403" s="118"/>
      <c r="M403" s="118"/>
      <c r="N403" s="7"/>
      <c r="O403" s="7"/>
      <c r="P403" s="7"/>
      <c r="R403" s="7"/>
      <c r="S403" s="7"/>
      <c r="U403" s="7"/>
      <c r="V403" s="7"/>
    </row>
    <row r="404" spans="1:22" x14ac:dyDescent="0.2">
      <c r="A404" s="7"/>
      <c r="C404" s="7"/>
      <c r="H404" s="118"/>
      <c r="I404" s="197"/>
      <c r="K404" s="118"/>
      <c r="M404" s="118"/>
      <c r="N404" s="7"/>
      <c r="O404" s="7"/>
      <c r="P404" s="7"/>
      <c r="R404" s="7"/>
      <c r="S404" s="7"/>
      <c r="U404" s="7"/>
      <c r="V404" s="7"/>
    </row>
    <row r="405" spans="1:22" x14ac:dyDescent="0.2">
      <c r="A405" s="7"/>
      <c r="C405" s="7"/>
      <c r="H405" s="118"/>
      <c r="I405" s="197"/>
      <c r="K405" s="118"/>
      <c r="M405" s="118"/>
      <c r="N405" s="7"/>
      <c r="O405" s="7"/>
      <c r="P405" s="7"/>
      <c r="R405" s="7"/>
      <c r="S405" s="7"/>
      <c r="U405" s="7"/>
      <c r="V405" s="7"/>
    </row>
    <row r="406" spans="1:22" x14ac:dyDescent="0.2">
      <c r="A406" s="7"/>
      <c r="C406" s="7"/>
      <c r="H406" s="118"/>
      <c r="I406" s="197"/>
      <c r="K406" s="118"/>
      <c r="M406" s="118"/>
      <c r="N406" s="7"/>
      <c r="O406" s="7"/>
      <c r="P406" s="7"/>
      <c r="R406" s="7"/>
      <c r="S406" s="7"/>
      <c r="U406" s="7"/>
      <c r="V406" s="7"/>
    </row>
    <row r="407" spans="1:22" x14ac:dyDescent="0.2">
      <c r="A407" s="7"/>
      <c r="C407" s="7"/>
      <c r="H407" s="118"/>
      <c r="I407" s="197"/>
      <c r="K407" s="118"/>
      <c r="M407" s="118"/>
      <c r="N407" s="7"/>
      <c r="O407" s="7"/>
      <c r="P407" s="7"/>
      <c r="R407" s="7"/>
      <c r="S407" s="7"/>
      <c r="U407" s="7"/>
      <c r="V407" s="7"/>
    </row>
    <row r="408" spans="1:22" x14ac:dyDescent="0.2">
      <c r="A408" s="7"/>
      <c r="C408" s="7"/>
      <c r="H408" s="118"/>
      <c r="I408" s="197"/>
      <c r="K408" s="118"/>
      <c r="M408" s="118"/>
      <c r="N408" s="7"/>
      <c r="O408" s="7"/>
      <c r="P408" s="7"/>
      <c r="R408" s="7"/>
      <c r="S408" s="7"/>
      <c r="U408" s="7"/>
      <c r="V408" s="7"/>
    </row>
    <row r="409" spans="1:22" x14ac:dyDescent="0.2">
      <c r="A409" s="7"/>
      <c r="C409" s="7"/>
      <c r="H409" s="118"/>
      <c r="I409" s="197"/>
      <c r="K409" s="118"/>
      <c r="M409" s="118"/>
      <c r="N409" s="7"/>
      <c r="O409" s="7"/>
      <c r="P409" s="7"/>
      <c r="R409" s="7"/>
      <c r="S409" s="7"/>
      <c r="U409" s="7"/>
      <c r="V409" s="7"/>
    </row>
    <row r="410" spans="1:22" x14ac:dyDescent="0.2">
      <c r="A410" s="7"/>
      <c r="C410" s="7"/>
      <c r="H410" s="118"/>
      <c r="I410" s="197"/>
      <c r="K410" s="118"/>
      <c r="M410" s="118"/>
      <c r="N410" s="7"/>
      <c r="O410" s="7"/>
      <c r="P410" s="7"/>
      <c r="R410" s="7"/>
      <c r="S410" s="7"/>
      <c r="U410" s="7"/>
      <c r="V410" s="7"/>
    </row>
    <row r="411" spans="1:22" x14ac:dyDescent="0.2">
      <c r="A411" s="7"/>
      <c r="C411" s="7"/>
      <c r="H411" s="118"/>
      <c r="I411" s="197"/>
      <c r="K411" s="118"/>
      <c r="M411" s="118"/>
      <c r="N411" s="7"/>
      <c r="O411" s="7"/>
      <c r="P411" s="7"/>
      <c r="R411" s="7"/>
      <c r="S411" s="7"/>
      <c r="U411" s="7"/>
      <c r="V411" s="7"/>
    </row>
    <row r="412" spans="1:22" x14ac:dyDescent="0.2">
      <c r="A412" s="7"/>
      <c r="C412" s="7"/>
      <c r="H412" s="118"/>
      <c r="I412" s="197"/>
      <c r="K412" s="118"/>
      <c r="M412" s="118"/>
      <c r="N412" s="7"/>
      <c r="O412" s="7"/>
      <c r="P412" s="7"/>
      <c r="R412" s="7"/>
      <c r="S412" s="7"/>
      <c r="U412" s="7"/>
      <c r="V412" s="7"/>
    </row>
    <row r="413" spans="1:22" x14ac:dyDescent="0.2">
      <c r="A413" s="7"/>
      <c r="C413" s="7"/>
      <c r="H413" s="118"/>
      <c r="I413" s="197"/>
      <c r="K413" s="118"/>
      <c r="M413" s="118"/>
      <c r="N413" s="7"/>
      <c r="O413" s="7"/>
      <c r="P413" s="7"/>
      <c r="R413" s="7"/>
      <c r="S413" s="7"/>
      <c r="U413" s="7"/>
      <c r="V413" s="7"/>
    </row>
    <row r="414" spans="1:22" x14ac:dyDescent="0.2">
      <c r="A414" s="7"/>
      <c r="C414" s="7"/>
      <c r="H414" s="118"/>
      <c r="I414" s="197"/>
      <c r="K414" s="118"/>
      <c r="M414" s="118"/>
      <c r="N414" s="7"/>
      <c r="O414" s="7"/>
      <c r="P414" s="7"/>
      <c r="R414" s="7"/>
      <c r="S414" s="7"/>
      <c r="U414" s="7"/>
      <c r="V414" s="7"/>
    </row>
    <row r="415" spans="1:22" x14ac:dyDescent="0.2">
      <c r="A415" s="7"/>
      <c r="C415" s="7"/>
      <c r="H415" s="118"/>
      <c r="I415" s="197"/>
      <c r="K415" s="118"/>
      <c r="M415" s="118"/>
      <c r="N415" s="7"/>
      <c r="O415" s="7"/>
      <c r="P415" s="7"/>
      <c r="R415" s="7"/>
      <c r="S415" s="7"/>
      <c r="U415" s="7"/>
      <c r="V415" s="7"/>
    </row>
    <row r="416" spans="1:22" x14ac:dyDescent="0.2">
      <c r="A416" s="7"/>
      <c r="C416" s="7"/>
      <c r="H416" s="118"/>
      <c r="I416" s="197"/>
      <c r="K416" s="118"/>
      <c r="M416" s="118"/>
      <c r="N416" s="7"/>
      <c r="O416" s="7"/>
      <c r="P416" s="7"/>
      <c r="R416" s="7"/>
      <c r="S416" s="7"/>
      <c r="U416" s="7"/>
      <c r="V416" s="7"/>
    </row>
    <row r="417" spans="1:22" x14ac:dyDescent="0.2">
      <c r="A417" s="7"/>
      <c r="C417" s="7"/>
      <c r="H417" s="118"/>
      <c r="I417" s="197"/>
      <c r="K417" s="118"/>
      <c r="M417" s="118"/>
      <c r="N417" s="7"/>
      <c r="O417" s="7"/>
      <c r="P417" s="7"/>
      <c r="R417" s="7"/>
      <c r="S417" s="7"/>
      <c r="U417" s="7"/>
      <c r="V417" s="7"/>
    </row>
    <row r="418" spans="1:22" x14ac:dyDescent="0.2">
      <c r="A418" s="7"/>
      <c r="C418" s="7"/>
      <c r="H418" s="118"/>
      <c r="I418" s="197"/>
      <c r="K418" s="118"/>
      <c r="M418" s="118"/>
      <c r="N418" s="7"/>
      <c r="O418" s="7"/>
      <c r="P418" s="7"/>
      <c r="R418" s="7"/>
      <c r="S418" s="7"/>
      <c r="U418" s="7"/>
      <c r="V418" s="7"/>
    </row>
    <row r="419" spans="1:22" x14ac:dyDescent="0.2">
      <c r="A419" s="7"/>
      <c r="C419" s="7"/>
      <c r="H419" s="118"/>
      <c r="I419" s="197"/>
      <c r="K419" s="118"/>
      <c r="M419" s="118"/>
      <c r="N419" s="7"/>
      <c r="O419" s="7"/>
      <c r="P419" s="7"/>
      <c r="R419" s="7"/>
      <c r="S419" s="7"/>
      <c r="U419" s="7"/>
      <c r="V419" s="7"/>
    </row>
    <row r="420" spans="1:22" x14ac:dyDescent="0.2">
      <c r="A420" s="7"/>
      <c r="C420" s="7"/>
      <c r="H420" s="118"/>
      <c r="I420" s="197"/>
      <c r="K420" s="118"/>
      <c r="M420" s="118"/>
      <c r="N420" s="7"/>
      <c r="O420" s="7"/>
      <c r="P420" s="7"/>
      <c r="R420" s="7"/>
      <c r="S420" s="7"/>
      <c r="U420" s="7"/>
      <c r="V420" s="7"/>
    </row>
    <row r="421" spans="1:22" x14ac:dyDescent="0.2">
      <c r="A421" s="7"/>
      <c r="C421" s="7"/>
      <c r="H421" s="118"/>
      <c r="I421" s="197"/>
      <c r="K421" s="118"/>
      <c r="M421" s="118"/>
      <c r="N421" s="7"/>
      <c r="O421" s="7"/>
      <c r="P421" s="7"/>
      <c r="R421" s="7"/>
      <c r="S421" s="7"/>
      <c r="U421" s="7"/>
      <c r="V421" s="7"/>
    </row>
    <row r="422" spans="1:22" x14ac:dyDescent="0.2">
      <c r="A422" s="7"/>
      <c r="C422" s="7"/>
      <c r="H422" s="118"/>
      <c r="I422" s="197"/>
      <c r="K422" s="118"/>
      <c r="M422" s="118"/>
      <c r="N422" s="7"/>
      <c r="O422" s="7"/>
      <c r="P422" s="7"/>
      <c r="R422" s="7"/>
      <c r="S422" s="7"/>
      <c r="U422" s="7"/>
      <c r="V422" s="7"/>
    </row>
    <row r="423" spans="1:22" x14ac:dyDescent="0.2">
      <c r="A423" s="7"/>
      <c r="C423" s="7"/>
      <c r="H423" s="118"/>
      <c r="I423" s="197"/>
      <c r="K423" s="118"/>
      <c r="M423" s="118"/>
      <c r="N423" s="7"/>
      <c r="O423" s="7"/>
      <c r="P423" s="7"/>
      <c r="R423" s="7"/>
      <c r="S423" s="7"/>
      <c r="U423" s="7"/>
      <c r="V423" s="7"/>
    </row>
    <row r="424" spans="1:22" x14ac:dyDescent="0.2">
      <c r="A424" s="7"/>
      <c r="C424" s="7"/>
      <c r="H424" s="118"/>
      <c r="I424" s="197"/>
      <c r="K424" s="118"/>
      <c r="M424" s="118"/>
      <c r="N424" s="7"/>
      <c r="O424" s="7"/>
      <c r="P424" s="7"/>
      <c r="R424" s="7"/>
      <c r="S424" s="7"/>
      <c r="U424" s="7"/>
      <c r="V424" s="7"/>
    </row>
    <row r="425" spans="1:22" x14ac:dyDescent="0.2">
      <c r="A425" s="7"/>
      <c r="C425" s="7"/>
      <c r="H425" s="118"/>
      <c r="I425" s="197"/>
      <c r="K425" s="118"/>
      <c r="M425" s="118"/>
      <c r="N425" s="7"/>
      <c r="O425" s="7"/>
      <c r="P425" s="7"/>
      <c r="R425" s="7"/>
      <c r="S425" s="7"/>
      <c r="U425" s="7"/>
      <c r="V425" s="7"/>
    </row>
    <row r="426" spans="1:22" x14ac:dyDescent="0.2">
      <c r="A426" s="7"/>
      <c r="C426" s="7"/>
      <c r="H426" s="118"/>
      <c r="I426" s="197"/>
      <c r="K426" s="118"/>
      <c r="M426" s="118"/>
      <c r="N426" s="7"/>
      <c r="O426" s="7"/>
      <c r="P426" s="7"/>
      <c r="R426" s="7"/>
      <c r="S426" s="7"/>
      <c r="U426" s="7"/>
      <c r="V426" s="7"/>
    </row>
    <row r="427" spans="1:22" x14ac:dyDescent="0.2">
      <c r="A427" s="7"/>
      <c r="C427" s="7"/>
      <c r="H427" s="118"/>
      <c r="I427" s="197"/>
      <c r="K427" s="118"/>
      <c r="M427" s="118"/>
      <c r="N427" s="7"/>
      <c r="O427" s="7"/>
      <c r="P427" s="7"/>
      <c r="R427" s="7"/>
      <c r="S427" s="7"/>
      <c r="U427" s="7"/>
      <c r="V427" s="7"/>
    </row>
    <row r="428" spans="1:22" x14ac:dyDescent="0.2">
      <c r="A428" s="7"/>
      <c r="C428" s="7"/>
      <c r="H428" s="118"/>
      <c r="I428" s="197"/>
      <c r="K428" s="118"/>
      <c r="M428" s="118"/>
      <c r="N428" s="7"/>
      <c r="O428" s="7"/>
      <c r="P428" s="7"/>
      <c r="R428" s="7"/>
      <c r="S428" s="7"/>
      <c r="U428" s="7"/>
      <c r="V428" s="7"/>
    </row>
    <row r="429" spans="1:22" x14ac:dyDescent="0.2">
      <c r="A429" s="7"/>
      <c r="C429" s="7"/>
      <c r="H429" s="118"/>
      <c r="I429" s="197"/>
      <c r="K429" s="118"/>
      <c r="M429" s="118"/>
      <c r="N429" s="7"/>
      <c r="O429" s="7"/>
      <c r="P429" s="7"/>
      <c r="R429" s="7"/>
      <c r="S429" s="7"/>
      <c r="U429" s="7"/>
      <c r="V429" s="7"/>
    </row>
    <row r="430" spans="1:22" x14ac:dyDescent="0.2">
      <c r="A430" s="7"/>
      <c r="C430" s="7"/>
      <c r="H430" s="118"/>
      <c r="I430" s="197"/>
      <c r="K430" s="118"/>
      <c r="M430" s="118"/>
      <c r="N430" s="7"/>
      <c r="O430" s="7"/>
      <c r="P430" s="7"/>
      <c r="R430" s="7"/>
      <c r="S430" s="7"/>
      <c r="U430" s="7"/>
      <c r="V430" s="7"/>
    </row>
    <row r="431" spans="1:22" x14ac:dyDescent="0.2">
      <c r="A431" s="7"/>
      <c r="C431" s="7"/>
      <c r="H431" s="118"/>
      <c r="I431" s="197"/>
      <c r="K431" s="118"/>
      <c r="M431" s="118"/>
      <c r="N431" s="7"/>
      <c r="O431" s="7"/>
      <c r="P431" s="7"/>
      <c r="R431" s="7"/>
      <c r="S431" s="7"/>
      <c r="U431" s="7"/>
      <c r="V431" s="7"/>
    </row>
    <row r="432" spans="1:22" x14ac:dyDescent="0.2">
      <c r="A432" s="7"/>
      <c r="C432" s="7"/>
      <c r="H432" s="118"/>
      <c r="I432" s="197"/>
      <c r="K432" s="118"/>
      <c r="M432" s="118"/>
      <c r="N432" s="7"/>
      <c r="O432" s="7"/>
      <c r="P432" s="7"/>
      <c r="R432" s="7"/>
      <c r="S432" s="7"/>
      <c r="U432" s="7"/>
      <c r="V432" s="7"/>
    </row>
    <row r="433" spans="1:22" x14ac:dyDescent="0.2">
      <c r="A433" s="7"/>
      <c r="C433" s="7"/>
      <c r="H433" s="118"/>
      <c r="I433" s="197"/>
      <c r="K433" s="118"/>
      <c r="M433" s="118"/>
      <c r="N433" s="7"/>
      <c r="O433" s="7"/>
      <c r="P433" s="7"/>
      <c r="R433" s="7"/>
      <c r="S433" s="7"/>
      <c r="U433" s="7"/>
      <c r="V433" s="7"/>
    </row>
    <row r="434" spans="1:22" x14ac:dyDescent="0.2">
      <c r="A434" s="7"/>
      <c r="C434" s="7"/>
      <c r="H434" s="118"/>
      <c r="I434" s="197"/>
      <c r="K434" s="118"/>
      <c r="M434" s="118"/>
      <c r="N434" s="7"/>
      <c r="O434" s="7"/>
      <c r="P434" s="7"/>
      <c r="R434" s="7"/>
      <c r="S434" s="7"/>
      <c r="U434" s="7"/>
      <c r="V434" s="7"/>
    </row>
    <row r="435" spans="1:22" x14ac:dyDescent="0.2">
      <c r="A435" s="7"/>
      <c r="C435" s="7"/>
      <c r="H435" s="118"/>
      <c r="I435" s="197"/>
      <c r="K435" s="118"/>
      <c r="M435" s="118"/>
      <c r="N435" s="7"/>
      <c r="O435" s="7"/>
      <c r="P435" s="7"/>
      <c r="R435" s="7"/>
      <c r="S435" s="7"/>
      <c r="U435" s="7"/>
      <c r="V435" s="7"/>
    </row>
    <row r="436" spans="1:22" x14ac:dyDescent="0.2">
      <c r="A436" s="7"/>
      <c r="C436" s="7"/>
      <c r="H436" s="118"/>
      <c r="I436" s="197"/>
      <c r="K436" s="118"/>
      <c r="M436" s="118"/>
      <c r="N436" s="7"/>
      <c r="O436" s="7"/>
      <c r="P436" s="7"/>
      <c r="R436" s="7"/>
      <c r="S436" s="7"/>
      <c r="U436" s="7"/>
      <c r="V436" s="7"/>
    </row>
    <row r="437" spans="1:22" x14ac:dyDescent="0.2">
      <c r="A437" s="7"/>
      <c r="C437" s="7"/>
      <c r="H437" s="118"/>
      <c r="I437" s="197"/>
      <c r="K437" s="118"/>
      <c r="M437" s="118"/>
      <c r="N437" s="7"/>
      <c r="O437" s="7"/>
      <c r="P437" s="7"/>
      <c r="R437" s="7"/>
      <c r="S437" s="7"/>
      <c r="U437" s="7"/>
      <c r="V437" s="7"/>
    </row>
    <row r="438" spans="1:22" x14ac:dyDescent="0.2">
      <c r="A438" s="7"/>
      <c r="C438" s="7"/>
      <c r="H438" s="118"/>
      <c r="I438" s="197"/>
      <c r="K438" s="118"/>
      <c r="M438" s="118"/>
      <c r="N438" s="7"/>
      <c r="O438" s="7"/>
      <c r="P438" s="7"/>
      <c r="R438" s="7"/>
      <c r="S438" s="7"/>
      <c r="U438" s="7"/>
      <c r="V438" s="7"/>
    </row>
  </sheetData>
  <mergeCells count="3">
    <mergeCell ref="G1:H1"/>
    <mergeCell ref="A3:G3"/>
    <mergeCell ref="A4:G4"/>
  </mergeCells>
  <pageMargins left="0.7" right="0.7" top="0.75" bottom="0.75" header="0.3" footer="0.3"/>
  <pageSetup scale="67" fitToHeight="0" orientation="landscape" horizontalDpi="4294967294"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499984740745262"/>
  </sheetPr>
  <dimension ref="A1:BR438"/>
  <sheetViews>
    <sheetView topLeftCell="A161" workbookViewId="0">
      <selection activeCell="P179" sqref="P179"/>
    </sheetView>
  </sheetViews>
  <sheetFormatPr defaultRowHeight="12" outlineLevelCol="1" x14ac:dyDescent="0.2"/>
  <cols>
    <col min="1" max="1" width="4.140625" style="111" customWidth="1"/>
    <col min="2" max="2" width="0.140625" style="7" customWidth="1"/>
    <col min="3" max="3" width="7.42578125" style="117" customWidth="1"/>
    <col min="4" max="4" width="33.42578125" style="7" customWidth="1"/>
    <col min="5" max="5" width="2.28515625" style="7" customWidth="1"/>
    <col min="6" max="6" width="19.7109375" style="7" customWidth="1"/>
    <col min="7" max="7" width="8.7109375" style="7" customWidth="1"/>
    <col min="8" max="8" width="2.85546875" style="7" customWidth="1"/>
    <col min="9" max="9" width="77.7109375" style="174" customWidth="1"/>
    <col min="10" max="10" width="10.5703125" style="119" customWidth="1"/>
    <col min="11" max="11" width="9.28515625" style="7" customWidth="1"/>
    <col min="12" max="12" width="4.28515625" style="119" customWidth="1"/>
    <col min="13" max="13" width="8.5703125" style="7" customWidth="1"/>
    <col min="14" max="14" width="4.28515625" style="119" customWidth="1"/>
    <col min="15" max="15" width="14.85546875" style="117" customWidth="1"/>
    <col min="16" max="16" width="12.85546875" style="119" bestFit="1" customWidth="1"/>
    <col min="17" max="17" width="1" style="7" customWidth="1"/>
    <col min="18" max="18" width="4.85546875" style="111" hidden="1" customWidth="1" outlineLevel="1"/>
    <col min="19" max="19" width="6" style="114" hidden="1" customWidth="1" outlineLevel="1"/>
    <col min="20" max="20" width="1" style="7" hidden="1" customWidth="1" outlineLevel="1"/>
    <col min="21" max="21" width="94.7109375" style="120" customWidth="1" collapsed="1"/>
    <col min="22" max="22" width="19.7109375" style="59" hidden="1" customWidth="1"/>
    <col min="23" max="23" width="78.28515625" style="7" customWidth="1"/>
    <col min="24" max="24" width="78.5703125" style="7" customWidth="1"/>
    <col min="25" max="25" width="73.7109375" style="7" customWidth="1"/>
    <col min="26" max="26" width="78.85546875" style="7" customWidth="1"/>
    <col min="27" max="27" width="101.7109375" style="7" customWidth="1"/>
    <col min="28" max="28" width="116.85546875" style="7" customWidth="1"/>
    <col min="29" max="29" width="112.85546875" style="7" customWidth="1"/>
    <col min="30" max="30" width="100.28515625" style="7" customWidth="1"/>
    <col min="31" max="31" width="92" style="7" customWidth="1"/>
    <col min="32" max="32" width="84.85546875" style="7" customWidth="1"/>
    <col min="33" max="33" width="57.7109375" style="7" customWidth="1"/>
    <col min="34" max="34" width="42.5703125" style="7" customWidth="1"/>
    <col min="35" max="35" width="47.7109375" style="7" customWidth="1"/>
    <col min="36" max="36" width="92" style="7" customWidth="1"/>
    <col min="37" max="37" width="62" style="7" customWidth="1"/>
    <col min="38" max="38" width="85.140625" style="7" customWidth="1"/>
    <col min="39" max="39" width="102.28515625" style="7" customWidth="1"/>
    <col min="40" max="40" width="111.7109375" style="7" customWidth="1"/>
    <col min="41" max="41" width="132.85546875" style="7" customWidth="1"/>
    <col min="42" max="42" width="81.7109375" style="7" customWidth="1"/>
    <col min="43" max="43" width="80.5703125" style="7" customWidth="1"/>
    <col min="44" max="44" width="66.85546875" style="7" customWidth="1"/>
    <col min="45" max="45" width="64.85546875" style="7" customWidth="1"/>
    <col min="46" max="46" width="84.28515625" style="7" customWidth="1"/>
    <col min="47" max="47" width="78.85546875" style="7" customWidth="1"/>
    <col min="48" max="48" width="31.140625" style="7" customWidth="1"/>
    <col min="49" max="49" width="40.85546875" style="7" customWidth="1"/>
    <col min="50" max="50" width="22.28515625" style="7" customWidth="1"/>
    <col min="51" max="51" width="17.7109375" style="7" customWidth="1"/>
    <col min="52" max="52" width="31.140625" style="7" customWidth="1"/>
    <col min="53" max="53" width="30.5703125" style="7" customWidth="1"/>
    <col min="54" max="54" width="20.28515625" style="7" customWidth="1"/>
    <col min="55" max="55" width="22.28515625" style="7" customWidth="1"/>
    <col min="56" max="56" width="41.42578125" style="7" customWidth="1"/>
    <col min="57" max="57" width="49.42578125" style="7" customWidth="1"/>
    <col min="58" max="58" width="36.85546875" style="7" customWidth="1"/>
    <col min="59" max="59" width="34.5703125" style="7" customWidth="1"/>
    <col min="60" max="60" width="20.5703125" style="7" customWidth="1"/>
    <col min="61" max="61" width="19.42578125" style="7" customWidth="1"/>
    <col min="62" max="62" width="15.42578125" style="7" customWidth="1"/>
    <col min="63" max="63" width="18.5703125" style="7" customWidth="1"/>
    <col min="64" max="64" width="53.7109375" style="7" customWidth="1"/>
    <col min="65" max="65" width="41.7109375" style="7" customWidth="1"/>
    <col min="66" max="66" width="42.28515625" style="7" customWidth="1"/>
    <col min="67" max="67" width="56.28515625" style="7" customWidth="1"/>
    <col min="68" max="68" width="50.5703125" style="7" customWidth="1"/>
    <col min="69" max="69" width="33.7109375" style="7" customWidth="1"/>
    <col min="70" max="70" width="30.5703125" style="7" customWidth="1"/>
    <col min="71" max="71" width="41.42578125" style="7" customWidth="1"/>
    <col min="72" max="72" width="53.42578125" style="7" customWidth="1"/>
    <col min="73" max="73" width="48.85546875" style="7" customWidth="1"/>
    <col min="74" max="74" width="32" style="7" customWidth="1"/>
    <col min="75" max="75" width="43.140625" style="7" customWidth="1"/>
    <col min="76" max="76" width="36.5703125" style="7" customWidth="1"/>
    <col min="77" max="77" width="43.140625" style="7" customWidth="1"/>
    <col min="78" max="78" width="36" style="7" customWidth="1"/>
    <col min="79" max="79" width="42.85546875" style="7" customWidth="1"/>
    <col min="80" max="80" width="43.140625" style="7" customWidth="1"/>
    <col min="81" max="81" width="58.85546875" style="7" customWidth="1"/>
    <col min="82" max="82" width="34.28515625" style="7" customWidth="1"/>
    <col min="83" max="16384" width="9.140625" style="7"/>
  </cols>
  <sheetData>
    <row r="1" spans="1:70" ht="18" x14ac:dyDescent="0.25">
      <c r="A1" s="52"/>
      <c r="B1" s="2"/>
      <c r="C1" s="3" t="s">
        <v>0</v>
      </c>
      <c r="D1" s="162" t="str">
        <f>'A1. BudgetSumm'!D1</f>
        <v xml:space="preserve">The IMAG Academy </v>
      </c>
      <c r="E1" s="53"/>
      <c r="F1" s="53"/>
      <c r="G1" s="434" t="s">
        <v>58</v>
      </c>
      <c r="H1" s="434"/>
      <c r="I1" s="158" t="s">
        <v>257</v>
      </c>
      <c r="J1" s="54"/>
      <c r="L1" s="54"/>
      <c r="N1" s="54"/>
      <c r="O1" s="55"/>
      <c r="P1" s="54"/>
      <c r="Q1" s="2"/>
      <c r="R1" s="56"/>
      <c r="S1" s="57"/>
      <c r="T1" s="2"/>
      <c r="U1" s="58"/>
    </row>
    <row r="2" spans="1:70" x14ac:dyDescent="0.2">
      <c r="A2" s="56"/>
      <c r="B2" s="2"/>
      <c r="C2" s="55"/>
      <c r="D2" s="2"/>
      <c r="E2" s="2"/>
      <c r="F2" s="2"/>
      <c r="G2" s="2"/>
      <c r="H2" s="2"/>
      <c r="I2" s="167" t="s">
        <v>256</v>
      </c>
      <c r="J2" s="60"/>
      <c r="K2" s="2"/>
      <c r="L2" s="60"/>
      <c r="M2" s="2"/>
      <c r="N2" s="60"/>
      <c r="O2" s="55"/>
      <c r="P2" s="60"/>
      <c r="Q2" s="2"/>
      <c r="R2" s="56"/>
      <c r="S2" s="57"/>
      <c r="T2" s="2"/>
      <c r="U2" s="58"/>
    </row>
    <row r="3" spans="1:70" ht="12.75" x14ac:dyDescent="0.2">
      <c r="A3" s="435" t="s">
        <v>309</v>
      </c>
      <c r="B3" s="435"/>
      <c r="C3" s="435"/>
      <c r="D3" s="435"/>
      <c r="E3" s="435"/>
      <c r="F3" s="435"/>
      <c r="G3" s="435"/>
      <c r="H3" s="61"/>
      <c r="I3" s="168" t="s">
        <v>258</v>
      </c>
      <c r="J3" s="61"/>
      <c r="K3" s="61"/>
      <c r="L3" s="61"/>
      <c r="M3" s="61"/>
      <c r="N3" s="61"/>
      <c r="O3" s="61"/>
      <c r="P3" s="61"/>
      <c r="Q3" s="2"/>
      <c r="R3" s="2"/>
      <c r="S3" s="57"/>
      <c r="T3" s="2"/>
      <c r="U3" s="58"/>
    </row>
    <row r="4" spans="1:70" x14ac:dyDescent="0.2">
      <c r="A4" s="431"/>
      <c r="B4" s="431"/>
      <c r="C4" s="431"/>
      <c r="D4" s="431"/>
      <c r="E4" s="431"/>
      <c r="F4" s="431"/>
      <c r="G4" s="431"/>
      <c r="H4" s="61"/>
      <c r="I4" s="241" t="s">
        <v>307</v>
      </c>
      <c r="J4" s="61"/>
      <c r="K4" s="61"/>
      <c r="L4" s="61"/>
      <c r="M4" s="61"/>
      <c r="N4" s="61"/>
      <c r="O4" s="61"/>
      <c r="P4" s="61"/>
      <c r="Q4" s="2"/>
      <c r="R4" s="2"/>
      <c r="S4" s="57"/>
      <c r="T4" s="2"/>
      <c r="U4" s="58"/>
    </row>
    <row r="5" spans="1:70" ht="12.75" x14ac:dyDescent="0.2">
      <c r="A5" s="10"/>
      <c r="B5" s="62"/>
      <c r="C5" s="62"/>
      <c r="D5" s="62"/>
      <c r="E5" s="62"/>
      <c r="F5" s="62"/>
      <c r="G5" s="62"/>
      <c r="H5" s="62"/>
      <c r="I5" s="178"/>
      <c r="J5" s="62"/>
      <c r="K5" s="62"/>
      <c r="L5" s="62"/>
      <c r="M5" s="62"/>
      <c r="N5" s="62"/>
      <c r="O5" s="62"/>
      <c r="P5" s="63"/>
      <c r="Q5" s="2"/>
      <c r="R5" s="2"/>
      <c r="S5" s="57"/>
      <c r="T5" s="2"/>
      <c r="U5" s="58"/>
    </row>
    <row r="6" spans="1:70" s="37" customFormat="1" hidden="1" x14ac:dyDescent="0.2">
      <c r="A6" s="64"/>
      <c r="C6" s="65"/>
      <c r="H6" s="67">
        <v>3</v>
      </c>
      <c r="I6" s="179">
        <v>7</v>
      </c>
      <c r="J6" s="66">
        <v>8</v>
      </c>
      <c r="K6" s="68">
        <v>9</v>
      </c>
      <c r="L6" s="66">
        <v>10</v>
      </c>
      <c r="M6" s="68">
        <v>11</v>
      </c>
      <c r="N6" s="66">
        <v>12</v>
      </c>
      <c r="O6" s="67">
        <v>13</v>
      </c>
      <c r="P6" s="66">
        <v>14</v>
      </c>
      <c r="R6" s="64"/>
      <c r="S6" s="69"/>
      <c r="U6" s="70"/>
      <c r="V6" s="71"/>
    </row>
    <row r="7" spans="1:70" ht="28.5" thickBot="1" x14ac:dyDescent="0.25">
      <c r="A7" s="5"/>
      <c r="C7" s="7"/>
      <c r="E7" s="72"/>
      <c r="F7" s="72"/>
      <c r="G7" s="72"/>
      <c r="H7" s="2"/>
      <c r="I7" s="180" t="s">
        <v>4</v>
      </c>
      <c r="J7" s="74" t="s">
        <v>59</v>
      </c>
      <c r="L7" s="7"/>
      <c r="N7" s="7"/>
      <c r="O7" s="7"/>
      <c r="P7" s="7"/>
      <c r="R7" s="7"/>
      <c r="S7" s="7"/>
      <c r="U7" s="7"/>
      <c r="V7" s="7"/>
      <c r="BR7" s="28"/>
    </row>
    <row r="8" spans="1:70" ht="34.5" thickBot="1" x14ac:dyDescent="0.25">
      <c r="A8" s="75" t="s">
        <v>3</v>
      </c>
      <c r="B8" s="73"/>
      <c r="C8" s="76" t="s">
        <v>60</v>
      </c>
      <c r="D8" s="76"/>
      <c r="E8" s="72"/>
      <c r="F8" s="10" t="s">
        <v>262</v>
      </c>
      <c r="G8" s="205" t="s">
        <v>61</v>
      </c>
      <c r="H8" s="2"/>
      <c r="I8" s="181" t="s">
        <v>259</v>
      </c>
      <c r="J8" s="74"/>
      <c r="L8" s="7"/>
      <c r="N8" s="7"/>
      <c r="O8" s="7"/>
      <c r="P8" s="7"/>
      <c r="R8" s="7"/>
      <c r="S8" s="7"/>
      <c r="U8" s="7"/>
      <c r="V8" s="7"/>
      <c r="BR8" s="28"/>
    </row>
    <row r="9" spans="1:70" x14ac:dyDescent="0.2">
      <c r="A9" s="77"/>
      <c r="B9" s="29"/>
      <c r="C9" s="2"/>
      <c r="D9" s="2"/>
      <c r="E9" s="2"/>
      <c r="F9" s="2"/>
      <c r="G9" s="202"/>
      <c r="H9" s="2"/>
      <c r="I9" s="227" t="s">
        <v>280</v>
      </c>
      <c r="J9" s="59"/>
      <c r="L9" s="7"/>
      <c r="N9" s="7"/>
      <c r="O9" s="7"/>
      <c r="P9" s="7"/>
      <c r="R9" s="7"/>
      <c r="S9" s="7"/>
      <c r="U9" s="7"/>
      <c r="V9" s="7"/>
    </row>
    <row r="10" spans="1:70" x14ac:dyDescent="0.2">
      <c r="A10" s="18">
        <v>1</v>
      </c>
      <c r="B10" s="18"/>
      <c r="C10" s="19" t="s">
        <v>6</v>
      </c>
      <c r="D10" s="19"/>
      <c r="E10" s="2"/>
      <c r="F10" s="86">
        <f>480*6500</f>
        <v>3120000</v>
      </c>
      <c r="G10" s="84"/>
      <c r="H10" s="2"/>
      <c r="I10" s="184" t="s">
        <v>482</v>
      </c>
      <c r="J10" s="59"/>
      <c r="L10" s="7"/>
      <c r="N10" s="7"/>
      <c r="O10" s="7"/>
      <c r="P10" s="7"/>
      <c r="R10" s="7"/>
      <c r="S10" s="7"/>
      <c r="U10" s="7"/>
      <c r="V10" s="7"/>
    </row>
    <row r="11" spans="1:70" x14ac:dyDescent="0.2">
      <c r="A11" s="18">
        <v>2</v>
      </c>
      <c r="B11" s="18"/>
      <c r="C11" s="19" t="s">
        <v>7</v>
      </c>
      <c r="D11" s="19"/>
      <c r="E11" s="2"/>
      <c r="F11" s="86"/>
      <c r="G11" s="84"/>
      <c r="H11" s="2"/>
      <c r="I11" s="185"/>
      <c r="J11" s="59"/>
      <c r="L11" s="7"/>
      <c r="N11" s="7"/>
      <c r="O11" s="7"/>
      <c r="P11" s="7"/>
      <c r="R11" s="7"/>
      <c r="S11" s="7"/>
      <c r="U11" s="7"/>
      <c r="V11" s="7"/>
    </row>
    <row r="12" spans="1:70" x14ac:dyDescent="0.2">
      <c r="A12" s="18">
        <v>3</v>
      </c>
      <c r="B12" s="18"/>
      <c r="C12" s="19" t="s">
        <v>8</v>
      </c>
      <c r="D12" s="19"/>
      <c r="E12" s="2"/>
      <c r="F12" s="86"/>
      <c r="G12" s="84"/>
      <c r="H12" s="2"/>
      <c r="I12" s="185"/>
      <c r="J12" s="59"/>
      <c r="L12" s="7"/>
      <c r="N12" s="7"/>
      <c r="O12" s="7"/>
      <c r="P12" s="7"/>
      <c r="R12" s="7"/>
      <c r="S12" s="7"/>
      <c r="U12" s="7"/>
      <c r="V12" s="7"/>
    </row>
    <row r="13" spans="1:70" x14ac:dyDescent="0.2">
      <c r="A13" s="18">
        <v>4</v>
      </c>
      <c r="B13" s="18"/>
      <c r="C13" s="19" t="s">
        <v>10</v>
      </c>
      <c r="D13" s="19"/>
      <c r="E13" s="2"/>
      <c r="F13" s="86"/>
      <c r="G13" s="84"/>
      <c r="H13" s="2"/>
      <c r="I13" s="182"/>
      <c r="J13" s="59"/>
      <c r="L13" s="7"/>
      <c r="N13" s="7"/>
      <c r="O13" s="7"/>
      <c r="P13" s="7"/>
      <c r="R13" s="7"/>
      <c r="S13" s="7"/>
      <c r="U13" s="7"/>
      <c r="V13" s="7"/>
    </row>
    <row r="14" spans="1:70" x14ac:dyDescent="0.2">
      <c r="A14" s="18">
        <v>5</v>
      </c>
      <c r="B14" s="18"/>
      <c r="C14" s="19" t="s">
        <v>11</v>
      </c>
      <c r="D14" s="19"/>
      <c r="E14" s="2"/>
      <c r="F14" s="86"/>
      <c r="G14" s="84"/>
      <c r="H14" s="2"/>
      <c r="I14" s="184"/>
      <c r="J14" s="59"/>
      <c r="L14" s="7"/>
      <c r="N14" s="7"/>
      <c r="O14" s="7"/>
      <c r="P14" s="7"/>
      <c r="R14" s="7"/>
      <c r="S14" s="7"/>
      <c r="U14" s="7"/>
      <c r="V14" s="7"/>
    </row>
    <row r="15" spans="1:70" x14ac:dyDescent="0.2">
      <c r="A15" s="18">
        <v>6</v>
      </c>
      <c r="B15" s="18"/>
      <c r="C15" s="19" t="s">
        <v>13</v>
      </c>
      <c r="D15" s="19"/>
      <c r="E15" s="2"/>
      <c r="F15" s="86">
        <f>(173*0.33)*180</f>
        <v>10276.200000000001</v>
      </c>
      <c r="G15" s="84"/>
      <c r="H15" s="2"/>
      <c r="I15" s="185" t="s">
        <v>405</v>
      </c>
      <c r="J15" s="59"/>
      <c r="L15" s="7"/>
      <c r="N15" s="7"/>
      <c r="O15" s="7"/>
      <c r="P15" s="7"/>
      <c r="R15" s="7"/>
      <c r="S15" s="7"/>
      <c r="U15" s="7"/>
      <c r="V15" s="7"/>
    </row>
    <row r="16" spans="1:70" x14ac:dyDescent="0.2">
      <c r="A16" s="18">
        <v>7</v>
      </c>
      <c r="C16" s="18" t="s">
        <v>15</v>
      </c>
      <c r="D16" s="19"/>
      <c r="E16" s="2"/>
      <c r="F16" s="86"/>
      <c r="G16" s="84"/>
      <c r="H16" s="2"/>
      <c r="I16" s="185"/>
      <c r="J16" s="59"/>
      <c r="L16" s="7"/>
      <c r="N16" s="7"/>
      <c r="O16" s="7"/>
      <c r="P16" s="7"/>
      <c r="R16" s="7"/>
      <c r="S16" s="7"/>
      <c r="U16" s="7"/>
      <c r="V16" s="7"/>
    </row>
    <row r="17" spans="1:22" x14ac:dyDescent="0.2">
      <c r="A17" s="18">
        <v>8</v>
      </c>
      <c r="B17" s="18"/>
      <c r="C17" s="19" t="s">
        <v>17</v>
      </c>
      <c r="D17" s="19"/>
      <c r="E17" s="2"/>
      <c r="F17" s="86"/>
      <c r="G17" s="84"/>
      <c r="H17" s="2"/>
      <c r="I17" s="182"/>
      <c r="J17" s="59"/>
      <c r="L17" s="7"/>
      <c r="N17" s="7"/>
      <c r="O17" s="7"/>
      <c r="P17" s="7"/>
      <c r="R17" s="7"/>
      <c r="S17" s="7"/>
      <c r="U17" s="7"/>
      <c r="V17" s="7"/>
    </row>
    <row r="18" spans="1:22" x14ac:dyDescent="0.2">
      <c r="A18" s="18">
        <v>9</v>
      </c>
      <c r="B18" s="18"/>
      <c r="C18" s="19" t="s">
        <v>20</v>
      </c>
      <c r="D18" s="19"/>
      <c r="E18" s="2"/>
      <c r="F18" s="86"/>
      <c r="G18" s="84"/>
      <c r="H18" s="2"/>
      <c r="I18" s="184"/>
      <c r="J18" s="59"/>
      <c r="L18" s="7"/>
      <c r="N18" s="7"/>
      <c r="O18" s="7"/>
      <c r="P18" s="7"/>
      <c r="R18" s="7"/>
      <c r="S18" s="7"/>
      <c r="U18" s="7"/>
      <c r="V18" s="7"/>
    </row>
    <row r="19" spans="1:22" x14ac:dyDescent="0.2">
      <c r="A19" s="18">
        <v>10</v>
      </c>
      <c r="B19" s="18"/>
      <c r="C19" s="19" t="s">
        <v>23</v>
      </c>
      <c r="D19" s="19"/>
      <c r="E19" s="2"/>
      <c r="F19" s="86"/>
      <c r="G19" s="84"/>
      <c r="H19" s="2"/>
      <c r="I19" s="185">
        <v>1</v>
      </c>
      <c r="J19" s="59"/>
      <c r="L19" s="7"/>
      <c r="N19" s="7"/>
      <c r="O19" s="7"/>
      <c r="P19" s="7"/>
      <c r="R19" s="7"/>
      <c r="S19" s="7"/>
      <c r="U19" s="7"/>
      <c r="V19" s="7"/>
    </row>
    <row r="20" spans="1:22" x14ac:dyDescent="0.2">
      <c r="A20" s="18">
        <v>11</v>
      </c>
      <c r="B20" s="18"/>
      <c r="C20" s="19" t="s">
        <v>25</v>
      </c>
      <c r="D20" s="19"/>
      <c r="E20" s="2"/>
      <c r="F20" s="86"/>
      <c r="G20" s="84"/>
      <c r="H20" s="2"/>
      <c r="I20" s="184"/>
      <c r="J20" s="59"/>
      <c r="L20" s="7"/>
      <c r="N20" s="7"/>
      <c r="O20" s="7"/>
      <c r="P20" s="7"/>
      <c r="R20" s="7"/>
      <c r="S20" s="7"/>
      <c r="U20" s="7"/>
      <c r="V20" s="7"/>
    </row>
    <row r="21" spans="1:22" x14ac:dyDescent="0.2">
      <c r="A21" s="18">
        <v>12</v>
      </c>
      <c r="B21" s="18"/>
      <c r="C21" s="19" t="s">
        <v>27</v>
      </c>
      <c r="D21" s="24"/>
      <c r="E21" s="2"/>
      <c r="F21" s="86"/>
      <c r="G21" s="84"/>
      <c r="H21" s="2"/>
      <c r="I21" s="185"/>
      <c r="J21" s="59"/>
      <c r="L21" s="7"/>
      <c r="N21" s="7"/>
      <c r="O21" s="7"/>
      <c r="P21" s="7"/>
      <c r="R21" s="7"/>
      <c r="S21" s="7"/>
      <c r="U21" s="7"/>
      <c r="V21" s="7"/>
    </row>
    <row r="22" spans="1:22" x14ac:dyDescent="0.2">
      <c r="A22" s="18">
        <v>13</v>
      </c>
      <c r="B22" s="18"/>
      <c r="C22" s="19" t="s">
        <v>27</v>
      </c>
      <c r="D22" s="24"/>
      <c r="E22" s="2"/>
      <c r="F22" s="86"/>
      <c r="G22" s="84"/>
      <c r="H22" s="2"/>
      <c r="I22" s="185"/>
      <c r="J22" s="59"/>
      <c r="L22" s="7"/>
      <c r="N22" s="7"/>
      <c r="O22" s="7"/>
      <c r="P22" s="7"/>
      <c r="R22" s="7"/>
      <c r="S22" s="7"/>
      <c r="U22" s="7"/>
      <c r="V22" s="7"/>
    </row>
    <row r="23" spans="1:22" x14ac:dyDescent="0.2">
      <c r="A23" s="18">
        <v>12</v>
      </c>
      <c r="B23" s="18"/>
      <c r="C23" s="19" t="s">
        <v>27</v>
      </c>
      <c r="D23" s="24"/>
      <c r="E23" s="2"/>
      <c r="F23" s="86"/>
      <c r="G23" s="84"/>
      <c r="H23" s="2"/>
      <c r="I23" s="184"/>
      <c r="J23" s="59"/>
      <c r="L23" s="7"/>
      <c r="N23" s="7"/>
      <c r="O23" s="7"/>
      <c r="P23" s="7"/>
      <c r="R23" s="7"/>
      <c r="S23" s="7"/>
      <c r="U23" s="7"/>
      <c r="V23" s="7"/>
    </row>
    <row r="24" spans="1:22" x14ac:dyDescent="0.2">
      <c r="A24" s="18">
        <v>13</v>
      </c>
      <c r="B24" s="18"/>
      <c r="C24" s="19" t="s">
        <v>27</v>
      </c>
      <c r="D24" s="24"/>
      <c r="E24" s="2"/>
      <c r="F24" s="86"/>
      <c r="G24" s="84"/>
      <c r="H24" s="2"/>
      <c r="I24" s="185"/>
      <c r="J24" s="59"/>
      <c r="L24" s="7"/>
      <c r="N24" s="7"/>
      <c r="O24" s="7"/>
      <c r="P24" s="7"/>
      <c r="R24" s="7"/>
      <c r="S24" s="7"/>
      <c r="U24" s="7"/>
      <c r="V24" s="7"/>
    </row>
    <row r="25" spans="1:22" x14ac:dyDescent="0.2">
      <c r="A25" s="18"/>
      <c r="B25" s="18"/>
      <c r="C25" s="19"/>
      <c r="D25" s="106"/>
      <c r="E25" s="37"/>
      <c r="F25" s="219"/>
      <c r="G25" s="220"/>
      <c r="H25" s="2"/>
      <c r="I25" s="185"/>
      <c r="J25" s="59"/>
      <c r="L25" s="7"/>
      <c r="N25" s="7"/>
      <c r="O25" s="7"/>
      <c r="P25" s="7"/>
      <c r="R25" s="7"/>
      <c r="S25" s="7"/>
      <c r="U25" s="7"/>
      <c r="V25" s="7"/>
    </row>
    <row r="26" spans="1:22" x14ac:dyDescent="0.2">
      <c r="A26" s="18">
        <v>14</v>
      </c>
      <c r="B26" s="18"/>
      <c r="C26" s="25" t="s">
        <v>29</v>
      </c>
      <c r="D26" s="25"/>
      <c r="E26" s="2"/>
      <c r="F26" s="240">
        <f>SUM(F9:F25)</f>
        <v>3130276.2</v>
      </c>
      <c r="G26" s="84"/>
      <c r="H26" s="2"/>
      <c r="I26" s="184" t="s">
        <v>340</v>
      </c>
      <c r="J26" s="59"/>
      <c r="L26" s="7"/>
      <c r="N26" s="7"/>
      <c r="O26" s="7"/>
      <c r="P26" s="7"/>
      <c r="R26" s="7"/>
      <c r="S26" s="7"/>
      <c r="U26" s="7"/>
      <c r="V26" s="7"/>
    </row>
    <row r="27" spans="1:22" x14ac:dyDescent="0.2">
      <c r="A27" s="77"/>
      <c r="B27" s="29"/>
      <c r="C27" s="2"/>
      <c r="D27" s="2"/>
      <c r="E27" s="2"/>
      <c r="F27" s="2"/>
      <c r="G27" s="2"/>
      <c r="H27" s="2"/>
      <c r="I27" s="248"/>
      <c r="J27" s="59"/>
      <c r="L27" s="7"/>
      <c r="N27" s="7"/>
      <c r="O27" s="7"/>
      <c r="P27" s="7"/>
      <c r="R27" s="7"/>
      <c r="S27" s="7"/>
      <c r="U27" s="7"/>
      <c r="V27" s="7"/>
    </row>
    <row r="28" spans="1:22" x14ac:dyDescent="0.2">
      <c r="A28" s="78">
        <v>100</v>
      </c>
      <c r="B28" s="33"/>
      <c r="C28" s="79" t="s">
        <v>32</v>
      </c>
      <c r="D28" s="79"/>
      <c r="E28" s="2"/>
      <c r="F28" s="231"/>
      <c r="G28" s="231"/>
      <c r="I28" s="7"/>
      <c r="J28" s="81" t="s">
        <v>62</v>
      </c>
      <c r="L28" s="7"/>
      <c r="N28" s="7"/>
      <c r="O28" s="408"/>
      <c r="P28" s="7"/>
      <c r="R28" s="7"/>
      <c r="S28" s="7"/>
      <c r="U28" s="7"/>
      <c r="V28" s="7"/>
    </row>
    <row r="29" spans="1:22" x14ac:dyDescent="0.2">
      <c r="A29" s="7"/>
      <c r="C29" s="7"/>
      <c r="F29" s="249"/>
      <c r="G29" s="249"/>
      <c r="H29" s="2"/>
      <c r="I29" s="7"/>
      <c r="J29" s="59" t="s">
        <v>63</v>
      </c>
      <c r="L29" s="7"/>
      <c r="N29" s="7"/>
      <c r="O29" s="7"/>
      <c r="P29" s="7"/>
      <c r="R29" s="7"/>
      <c r="S29" s="7"/>
      <c r="U29" s="7"/>
      <c r="V29" s="7"/>
    </row>
    <row r="30" spans="1:22" x14ac:dyDescent="0.2">
      <c r="A30" s="85">
        <v>111</v>
      </c>
      <c r="B30" s="33"/>
      <c r="C30" s="18" t="s">
        <v>64</v>
      </c>
      <c r="D30" s="79"/>
      <c r="E30" s="2"/>
      <c r="F30" s="86">
        <v>1500</v>
      </c>
      <c r="G30" s="84"/>
      <c r="H30" s="2"/>
      <c r="I30" s="184" t="s">
        <v>349</v>
      </c>
      <c r="J30" s="59" t="s">
        <v>63</v>
      </c>
      <c r="L30" s="7"/>
      <c r="N30" s="7"/>
      <c r="O30" s="7"/>
      <c r="P30" s="7"/>
      <c r="R30" s="7"/>
      <c r="S30" s="7"/>
      <c r="U30" s="7"/>
      <c r="V30" s="7"/>
    </row>
    <row r="31" spans="1:22" x14ac:dyDescent="0.2">
      <c r="A31" s="85">
        <v>112</v>
      </c>
      <c r="B31" s="33"/>
      <c r="C31" s="18" t="s">
        <v>65</v>
      </c>
      <c r="D31" s="41"/>
      <c r="E31" s="2"/>
      <c r="F31" s="86">
        <v>0</v>
      </c>
      <c r="G31" s="84"/>
      <c r="H31" s="2"/>
      <c r="I31" s="185"/>
      <c r="J31" s="59" t="s">
        <v>63</v>
      </c>
      <c r="L31" s="7"/>
      <c r="N31" s="7"/>
      <c r="O31" s="7"/>
      <c r="P31" s="7"/>
      <c r="R31" s="7"/>
      <c r="S31" s="7"/>
      <c r="U31" s="7"/>
      <c r="V31" s="7"/>
    </row>
    <row r="32" spans="1:22" x14ac:dyDescent="0.2">
      <c r="A32" s="85">
        <v>113</v>
      </c>
      <c r="B32" s="33"/>
      <c r="C32" s="18" t="s">
        <v>67</v>
      </c>
      <c r="D32" s="41"/>
      <c r="E32" s="2"/>
      <c r="F32" s="86">
        <v>100</v>
      </c>
      <c r="G32" s="84"/>
      <c r="H32" s="2"/>
      <c r="I32" s="185" t="s">
        <v>382</v>
      </c>
      <c r="J32" s="59"/>
      <c r="L32" s="7"/>
      <c r="N32" s="7"/>
      <c r="O32" s="7"/>
      <c r="P32" s="7"/>
      <c r="R32" s="7"/>
      <c r="S32" s="7"/>
      <c r="U32" s="7"/>
      <c r="V32" s="7"/>
    </row>
    <row r="33" spans="1:22" x14ac:dyDescent="0.2">
      <c r="A33" s="85"/>
      <c r="B33" s="33"/>
      <c r="C33" s="18"/>
      <c r="D33" s="41"/>
      <c r="E33" s="2"/>
      <c r="F33" s="219"/>
      <c r="G33" s="220"/>
      <c r="H33" s="2"/>
      <c r="I33" s="185"/>
      <c r="J33" s="59"/>
      <c r="L33" s="7"/>
      <c r="N33" s="7"/>
      <c r="O33" s="7"/>
      <c r="P33" s="7"/>
      <c r="R33" s="7"/>
      <c r="S33" s="7"/>
      <c r="U33" s="7"/>
      <c r="V33" s="7"/>
    </row>
    <row r="34" spans="1:22" x14ac:dyDescent="0.2">
      <c r="A34" s="82">
        <v>110</v>
      </c>
      <c r="B34" s="33"/>
      <c r="C34" s="83" t="s">
        <v>271</v>
      </c>
      <c r="D34" s="79"/>
      <c r="E34" s="2"/>
      <c r="F34" s="240">
        <f>SUM(F29:F33)</f>
        <v>1600</v>
      </c>
      <c r="G34" s="84"/>
      <c r="H34" s="2"/>
      <c r="I34" s="184" t="s">
        <v>270</v>
      </c>
      <c r="J34" s="59" t="s">
        <v>70</v>
      </c>
      <c r="L34" s="7"/>
      <c r="N34" s="7"/>
      <c r="O34" s="7"/>
      <c r="P34" s="7"/>
      <c r="R34" s="7"/>
      <c r="S34" s="7"/>
      <c r="U34" s="7"/>
      <c r="V34" s="7"/>
    </row>
    <row r="35" spans="1:22" x14ac:dyDescent="0.2">
      <c r="A35" s="82"/>
      <c r="B35" s="33"/>
      <c r="C35" s="83"/>
      <c r="D35" s="79"/>
      <c r="E35" s="2"/>
      <c r="F35" s="219"/>
      <c r="G35" s="220"/>
      <c r="H35" s="2"/>
      <c r="I35" s="184"/>
      <c r="J35" s="59"/>
      <c r="L35" s="7"/>
      <c r="N35" s="7"/>
      <c r="O35" s="7"/>
      <c r="P35" s="7"/>
      <c r="R35" s="7"/>
      <c r="S35" s="7"/>
      <c r="U35" s="7"/>
      <c r="V35" s="7"/>
    </row>
    <row r="36" spans="1:22" x14ac:dyDescent="0.2">
      <c r="A36" s="85">
        <v>121</v>
      </c>
      <c r="B36" s="33"/>
      <c r="C36" s="18" t="s">
        <v>282</v>
      </c>
      <c r="D36" s="79"/>
      <c r="E36" s="2"/>
      <c r="F36" s="86">
        <f>86482</f>
        <v>86482</v>
      </c>
      <c r="G36" s="89">
        <v>1</v>
      </c>
      <c r="H36" s="2"/>
      <c r="I36" s="399" t="s">
        <v>486</v>
      </c>
      <c r="J36" s="59" t="s">
        <v>70</v>
      </c>
      <c r="L36" s="7"/>
      <c r="N36" s="7"/>
      <c r="O36" s="7"/>
      <c r="P36" s="7"/>
      <c r="R36" s="7"/>
      <c r="S36" s="7"/>
      <c r="U36" s="7"/>
      <c r="V36" s="7"/>
    </row>
    <row r="37" spans="1:22" x14ac:dyDescent="0.2">
      <c r="A37" s="85">
        <v>122</v>
      </c>
      <c r="B37" s="33"/>
      <c r="C37" s="18" t="s">
        <v>72</v>
      </c>
      <c r="D37" s="79"/>
      <c r="E37" s="2"/>
      <c r="F37" s="86"/>
      <c r="G37" s="84"/>
      <c r="H37" s="2"/>
      <c r="I37" s="184"/>
      <c r="J37" s="59" t="s">
        <v>70</v>
      </c>
      <c r="L37" s="7"/>
      <c r="N37" s="7"/>
      <c r="O37" s="7"/>
      <c r="P37" s="7"/>
      <c r="R37" s="7"/>
      <c r="S37" s="7"/>
      <c r="U37" s="7"/>
      <c r="V37" s="7"/>
    </row>
    <row r="38" spans="1:22" x14ac:dyDescent="0.2">
      <c r="A38" s="85"/>
      <c r="B38" s="33"/>
      <c r="C38" s="18"/>
      <c r="D38" s="79"/>
      <c r="E38" s="2"/>
      <c r="F38" s="219"/>
      <c r="G38" s="220"/>
      <c r="H38" s="2"/>
      <c r="I38" s="184"/>
      <c r="J38" s="59"/>
      <c r="L38" s="7"/>
      <c r="N38" s="7"/>
      <c r="O38" s="7"/>
      <c r="P38" s="7"/>
      <c r="R38" s="7"/>
      <c r="S38" s="7"/>
      <c r="U38" s="7"/>
      <c r="V38" s="7"/>
    </row>
    <row r="39" spans="1:22" x14ac:dyDescent="0.2">
      <c r="A39" s="82">
        <v>120</v>
      </c>
      <c r="B39" s="87"/>
      <c r="C39" s="83" t="s">
        <v>68</v>
      </c>
      <c r="D39" s="18"/>
      <c r="E39" s="2"/>
      <c r="F39" s="240">
        <f>SUM(F35:F38)</f>
        <v>86482</v>
      </c>
      <c r="G39" s="88">
        <f>G36</f>
        <v>1</v>
      </c>
      <c r="H39" s="2"/>
      <c r="I39" s="184" t="s">
        <v>69</v>
      </c>
      <c r="J39" s="59" t="s">
        <v>75</v>
      </c>
      <c r="L39" s="7"/>
      <c r="N39" s="7"/>
      <c r="O39" s="7"/>
      <c r="P39" s="7"/>
      <c r="R39" s="7"/>
      <c r="S39" s="7"/>
      <c r="U39" s="7"/>
      <c r="V39" s="7"/>
    </row>
    <row r="40" spans="1:22" x14ac:dyDescent="0.2">
      <c r="A40" s="82"/>
      <c r="B40" s="87"/>
      <c r="C40" s="83"/>
      <c r="D40" s="18"/>
      <c r="E40" s="2"/>
      <c r="F40" s="219"/>
      <c r="G40" s="220"/>
      <c r="H40" s="2"/>
      <c r="I40" s="184"/>
      <c r="J40" s="59"/>
      <c r="L40" s="7"/>
      <c r="N40" s="7"/>
      <c r="O40" s="7"/>
      <c r="P40" s="7"/>
      <c r="R40" s="7"/>
      <c r="S40" s="7"/>
      <c r="U40" s="7"/>
      <c r="V40" s="7"/>
    </row>
    <row r="41" spans="1:22" x14ac:dyDescent="0.2">
      <c r="A41" s="85">
        <v>131</v>
      </c>
      <c r="B41" s="33"/>
      <c r="C41" s="18" t="s">
        <v>283</v>
      </c>
      <c r="D41" s="79"/>
      <c r="E41" s="2"/>
      <c r="F41" s="86">
        <v>57168</v>
      </c>
      <c r="G41" s="89">
        <v>1</v>
      </c>
      <c r="H41" s="2"/>
      <c r="I41" s="399" t="s">
        <v>492</v>
      </c>
      <c r="J41" s="59" t="s">
        <v>75</v>
      </c>
      <c r="L41" s="7"/>
      <c r="N41" s="7"/>
      <c r="O41" s="7"/>
      <c r="P41" s="7"/>
      <c r="R41" s="7"/>
      <c r="S41" s="7"/>
      <c r="U41" s="7"/>
      <c r="V41" s="7"/>
    </row>
    <row r="42" spans="1:22" x14ac:dyDescent="0.2">
      <c r="A42" s="85">
        <v>132</v>
      </c>
      <c r="B42" s="33"/>
      <c r="C42" s="18" t="s">
        <v>72</v>
      </c>
      <c r="D42" s="79"/>
      <c r="E42" s="2"/>
      <c r="F42" s="86">
        <v>15000</v>
      </c>
      <c r="G42" s="84"/>
      <c r="H42" s="2"/>
      <c r="I42" s="184" t="s">
        <v>474</v>
      </c>
      <c r="J42" s="59" t="s">
        <v>75</v>
      </c>
      <c r="L42" s="7"/>
      <c r="N42" s="7"/>
      <c r="O42" s="7"/>
      <c r="P42" s="7"/>
      <c r="R42" s="7"/>
      <c r="S42" s="7"/>
      <c r="U42" s="7"/>
      <c r="V42" s="7"/>
    </row>
    <row r="43" spans="1:22" x14ac:dyDescent="0.2">
      <c r="A43" s="85"/>
      <c r="B43" s="33"/>
      <c r="C43" s="18"/>
      <c r="D43" s="79"/>
      <c r="E43" s="2"/>
      <c r="F43" s="219"/>
      <c r="G43" s="220"/>
      <c r="H43" s="2"/>
      <c r="I43" s="184"/>
      <c r="J43" s="59"/>
      <c r="L43" s="7"/>
      <c r="N43" s="7"/>
      <c r="O43" s="7"/>
      <c r="P43" s="7"/>
      <c r="R43" s="7"/>
      <c r="S43" s="7"/>
      <c r="U43" s="7"/>
      <c r="V43" s="7"/>
    </row>
    <row r="44" spans="1:22" x14ac:dyDescent="0.2">
      <c r="A44" s="82">
        <v>130</v>
      </c>
      <c r="B44" s="87"/>
      <c r="C44" s="83" t="s">
        <v>73</v>
      </c>
      <c r="D44" s="18"/>
      <c r="E44" s="2"/>
      <c r="F44" s="240">
        <f>SUM(F40:F43)</f>
        <v>72168</v>
      </c>
      <c r="G44" s="88">
        <f>G41</f>
        <v>1</v>
      </c>
      <c r="H44" s="2"/>
      <c r="I44" s="184" t="s">
        <v>74</v>
      </c>
      <c r="J44" s="59" t="s">
        <v>79</v>
      </c>
      <c r="L44" s="7"/>
      <c r="N44" s="7"/>
      <c r="O44" s="7"/>
      <c r="P44" s="7"/>
      <c r="R44" s="7"/>
      <c r="S44" s="7"/>
      <c r="U44" s="7"/>
      <c r="V44" s="7"/>
    </row>
    <row r="45" spans="1:22" x14ac:dyDescent="0.2">
      <c r="A45" s="82"/>
      <c r="B45" s="87"/>
      <c r="C45" s="83"/>
      <c r="D45" s="18"/>
      <c r="E45" s="2"/>
      <c r="F45" s="219"/>
      <c r="G45" s="220"/>
      <c r="H45" s="2"/>
      <c r="I45" s="184"/>
      <c r="J45" s="59"/>
      <c r="L45" s="7"/>
      <c r="N45" s="7"/>
      <c r="O45" s="7"/>
      <c r="P45" s="7"/>
      <c r="R45" s="7"/>
      <c r="S45" s="7"/>
      <c r="U45" s="7"/>
      <c r="V45" s="7"/>
    </row>
    <row r="46" spans="1:22" x14ac:dyDescent="0.2">
      <c r="A46" s="85">
        <v>141</v>
      </c>
      <c r="B46" s="33"/>
      <c r="C46" s="18" t="s">
        <v>284</v>
      </c>
      <c r="D46" s="79"/>
      <c r="E46" s="2"/>
      <c r="F46" s="86">
        <v>0</v>
      </c>
      <c r="G46" s="89">
        <v>0</v>
      </c>
      <c r="H46" s="2"/>
      <c r="I46" s="186"/>
      <c r="J46" s="59" t="s">
        <v>79</v>
      </c>
      <c r="L46" s="7"/>
      <c r="N46" s="7"/>
      <c r="O46" s="7"/>
      <c r="P46" s="7"/>
      <c r="R46" s="7"/>
      <c r="S46" s="7"/>
      <c r="U46" s="7"/>
      <c r="V46" s="7"/>
    </row>
    <row r="47" spans="1:22" x14ac:dyDescent="0.2">
      <c r="A47" s="85">
        <v>142</v>
      </c>
      <c r="B47" s="33"/>
      <c r="C47" s="18" t="s">
        <v>72</v>
      </c>
      <c r="D47" s="79"/>
      <c r="E47" s="2"/>
      <c r="F47" s="86">
        <v>6000</v>
      </c>
      <c r="G47" s="84"/>
      <c r="H47" s="2"/>
      <c r="I47" s="184" t="s">
        <v>383</v>
      </c>
      <c r="J47" s="59" t="s">
        <v>79</v>
      </c>
      <c r="L47" s="7"/>
      <c r="N47" s="7"/>
      <c r="O47" s="7"/>
      <c r="P47" s="7"/>
      <c r="R47" s="7"/>
      <c r="S47" s="7"/>
      <c r="U47" s="7"/>
      <c r="V47" s="7"/>
    </row>
    <row r="48" spans="1:22" x14ac:dyDescent="0.2">
      <c r="A48" s="85"/>
      <c r="B48" s="33"/>
      <c r="C48" s="18"/>
      <c r="D48" s="79"/>
      <c r="E48" s="2"/>
      <c r="F48" s="219"/>
      <c r="G48" s="220"/>
      <c r="H48" s="2"/>
      <c r="I48" s="184"/>
      <c r="J48" s="59"/>
      <c r="L48" s="7"/>
      <c r="N48" s="7"/>
      <c r="O48" s="7"/>
      <c r="P48" s="7"/>
      <c r="R48" s="7"/>
      <c r="S48" s="7"/>
      <c r="U48" s="7"/>
      <c r="V48" s="7"/>
    </row>
    <row r="49" spans="1:22" x14ac:dyDescent="0.2">
      <c r="A49" s="82">
        <v>140</v>
      </c>
      <c r="B49" s="33"/>
      <c r="C49" s="83" t="s">
        <v>77</v>
      </c>
      <c r="D49" s="41"/>
      <c r="E49" s="2"/>
      <c r="F49" s="240">
        <f>SUM(F45:F48)</f>
        <v>6000</v>
      </c>
      <c r="G49" s="88">
        <f>G46</f>
        <v>0</v>
      </c>
      <c r="H49" s="2"/>
      <c r="I49" s="184" t="s">
        <v>78</v>
      </c>
      <c r="J49" s="59" t="s">
        <v>82</v>
      </c>
      <c r="L49" s="7"/>
      <c r="N49" s="7"/>
      <c r="O49" s="7"/>
      <c r="P49" s="7"/>
      <c r="R49" s="7"/>
      <c r="S49" s="7"/>
      <c r="U49" s="7"/>
      <c r="V49" s="7"/>
    </row>
    <row r="50" spans="1:22" x14ac:dyDescent="0.2">
      <c r="A50" s="82"/>
      <c r="B50" s="33"/>
      <c r="C50" s="83"/>
      <c r="D50" s="41"/>
      <c r="E50" s="2"/>
      <c r="F50" s="219"/>
      <c r="G50" s="220"/>
      <c r="H50" s="2"/>
      <c r="I50" s="184"/>
      <c r="J50" s="59"/>
      <c r="L50" s="7"/>
      <c r="N50" s="7"/>
      <c r="O50" s="7"/>
      <c r="P50" s="7"/>
      <c r="R50" s="7"/>
      <c r="S50" s="7"/>
      <c r="U50" s="7"/>
      <c r="V50" s="7"/>
    </row>
    <row r="51" spans="1:22" x14ac:dyDescent="0.2">
      <c r="A51" s="85">
        <v>151</v>
      </c>
      <c r="B51" s="33"/>
      <c r="C51" s="18" t="s">
        <v>285</v>
      </c>
      <c r="D51" s="79"/>
      <c r="E51" s="2"/>
      <c r="F51" s="86">
        <v>0</v>
      </c>
      <c r="G51" s="89">
        <v>0</v>
      </c>
      <c r="H51" s="2"/>
      <c r="I51" s="186"/>
      <c r="J51" s="59" t="s">
        <v>82</v>
      </c>
      <c r="L51" s="7"/>
      <c r="N51" s="7"/>
      <c r="O51" s="7"/>
      <c r="P51" s="7"/>
      <c r="R51" s="7"/>
      <c r="S51" s="7"/>
      <c r="U51" s="7"/>
      <c r="V51" s="7"/>
    </row>
    <row r="52" spans="1:22" x14ac:dyDescent="0.2">
      <c r="A52" s="85">
        <v>152</v>
      </c>
      <c r="B52" s="33"/>
      <c r="C52" s="18" t="s">
        <v>72</v>
      </c>
      <c r="D52" s="79"/>
      <c r="E52" s="2"/>
      <c r="F52" s="86">
        <v>1000</v>
      </c>
      <c r="G52" s="84"/>
      <c r="H52" s="2"/>
      <c r="I52" s="184" t="s">
        <v>384</v>
      </c>
      <c r="J52" s="59" t="s">
        <v>82</v>
      </c>
      <c r="L52" s="7"/>
      <c r="N52" s="7"/>
      <c r="O52" s="7"/>
      <c r="P52" s="7"/>
      <c r="R52" s="7"/>
      <c r="S52" s="7"/>
      <c r="U52" s="7"/>
      <c r="V52" s="7"/>
    </row>
    <row r="53" spans="1:22" x14ac:dyDescent="0.2">
      <c r="A53" s="85"/>
      <c r="B53" s="33"/>
      <c r="C53" s="18"/>
      <c r="D53" s="79"/>
      <c r="E53" s="2"/>
      <c r="F53" s="219"/>
      <c r="G53" s="220"/>
      <c r="H53" s="2"/>
      <c r="I53" s="184"/>
      <c r="J53" s="59"/>
      <c r="L53" s="7"/>
      <c r="N53" s="7"/>
      <c r="O53" s="7"/>
      <c r="P53" s="7"/>
      <c r="R53" s="7"/>
      <c r="S53" s="7"/>
      <c r="U53" s="7"/>
      <c r="V53" s="7"/>
    </row>
    <row r="54" spans="1:22" x14ac:dyDescent="0.2">
      <c r="A54" s="82">
        <v>150</v>
      </c>
      <c r="B54" s="33"/>
      <c r="C54" s="83" t="s">
        <v>80</v>
      </c>
      <c r="D54" s="41"/>
      <c r="E54" s="2"/>
      <c r="F54" s="240">
        <f>SUM(F50:F53)</f>
        <v>1000</v>
      </c>
      <c r="G54" s="88">
        <f>G51</f>
        <v>0</v>
      </c>
      <c r="H54" s="2"/>
      <c r="I54" s="184" t="s">
        <v>81</v>
      </c>
      <c r="J54" s="59" t="s">
        <v>85</v>
      </c>
      <c r="L54" s="7"/>
      <c r="N54" s="7"/>
      <c r="O54" s="7"/>
      <c r="P54" s="7"/>
      <c r="R54" s="7"/>
      <c r="S54" s="7"/>
      <c r="U54" s="7"/>
      <c r="V54" s="7"/>
    </row>
    <row r="55" spans="1:22" x14ac:dyDescent="0.2">
      <c r="A55" s="82"/>
      <c r="B55" s="33"/>
      <c r="C55" s="83"/>
      <c r="D55" s="41"/>
      <c r="E55" s="2"/>
      <c r="F55" s="219"/>
      <c r="G55" s="220"/>
      <c r="H55" s="2"/>
      <c r="I55" s="184"/>
      <c r="J55" s="59"/>
      <c r="L55" s="7"/>
      <c r="N55" s="7"/>
      <c r="O55" s="7"/>
      <c r="P55" s="7"/>
      <c r="R55" s="7"/>
      <c r="S55" s="7"/>
      <c r="U55" s="7"/>
      <c r="V55" s="7"/>
    </row>
    <row r="56" spans="1:22" x14ac:dyDescent="0.2">
      <c r="A56" s="85">
        <v>161</v>
      </c>
      <c r="B56" s="33"/>
      <c r="C56" s="18" t="s">
        <v>286</v>
      </c>
      <c r="D56" s="79"/>
      <c r="E56" s="2"/>
      <c r="F56" s="86">
        <v>43428</v>
      </c>
      <c r="G56" s="89">
        <v>1</v>
      </c>
      <c r="H56" s="2"/>
      <c r="I56" s="399" t="s">
        <v>493</v>
      </c>
      <c r="J56" s="59" t="s">
        <v>85</v>
      </c>
      <c r="L56" s="7"/>
      <c r="N56" s="7"/>
      <c r="O56" s="7"/>
      <c r="P56" s="7"/>
      <c r="R56" s="7"/>
      <c r="S56" s="7"/>
      <c r="U56" s="7"/>
      <c r="V56" s="7"/>
    </row>
    <row r="57" spans="1:22" x14ac:dyDescent="0.2">
      <c r="A57" s="85">
        <v>162</v>
      </c>
      <c r="B57" s="33"/>
      <c r="C57" s="18" t="s">
        <v>72</v>
      </c>
      <c r="D57" s="79"/>
      <c r="E57" s="2"/>
      <c r="F57" s="86">
        <v>0</v>
      </c>
      <c r="G57" s="84"/>
      <c r="H57" s="2"/>
      <c r="I57" s="184"/>
      <c r="J57" s="59" t="s">
        <v>85</v>
      </c>
      <c r="L57" s="7"/>
      <c r="N57" s="7"/>
      <c r="O57" s="7"/>
      <c r="P57" s="7"/>
      <c r="R57" s="7"/>
      <c r="S57" s="7"/>
      <c r="U57" s="7"/>
      <c r="V57" s="7"/>
    </row>
    <row r="58" spans="1:22" x14ac:dyDescent="0.2">
      <c r="A58" s="85">
        <v>163</v>
      </c>
      <c r="B58" s="33"/>
      <c r="C58" s="18" t="s">
        <v>86</v>
      </c>
      <c r="D58" s="79"/>
      <c r="E58" s="2"/>
      <c r="F58" s="86">
        <v>200</v>
      </c>
      <c r="G58" s="84"/>
      <c r="H58" s="2"/>
      <c r="I58" s="184" t="s">
        <v>385</v>
      </c>
      <c r="J58" s="59" t="s">
        <v>87</v>
      </c>
      <c r="L58" s="7"/>
      <c r="N58" s="7"/>
      <c r="O58" s="7"/>
      <c r="P58" s="7"/>
      <c r="R58" s="7"/>
      <c r="S58" s="7"/>
      <c r="U58" s="7"/>
      <c r="V58" s="7"/>
    </row>
    <row r="59" spans="1:22" x14ac:dyDescent="0.2">
      <c r="A59" s="85">
        <v>164</v>
      </c>
      <c r="B59" s="33"/>
      <c r="C59" s="41" t="s">
        <v>88</v>
      </c>
      <c r="D59" s="41"/>
      <c r="E59" s="2"/>
      <c r="F59" s="86"/>
      <c r="G59" s="84"/>
      <c r="H59" s="2"/>
      <c r="I59" s="184" t="s">
        <v>416</v>
      </c>
      <c r="J59" s="59" t="s">
        <v>85</v>
      </c>
      <c r="L59" s="7"/>
      <c r="N59" s="7"/>
      <c r="O59" s="7"/>
      <c r="P59" s="7"/>
      <c r="R59" s="7"/>
      <c r="S59" s="7"/>
      <c r="U59" s="7"/>
      <c r="V59" s="7"/>
    </row>
    <row r="60" spans="1:22" x14ac:dyDescent="0.2">
      <c r="A60" s="85"/>
      <c r="B60" s="33"/>
      <c r="C60" s="41"/>
      <c r="D60" s="41"/>
      <c r="E60" s="2"/>
      <c r="F60" s="219"/>
      <c r="G60" s="220"/>
      <c r="H60" s="2"/>
      <c r="I60" s="184"/>
      <c r="J60" s="59"/>
      <c r="L60" s="7"/>
      <c r="N60" s="7"/>
      <c r="O60" s="7"/>
      <c r="P60" s="7"/>
      <c r="R60" s="7"/>
      <c r="S60" s="7"/>
      <c r="U60" s="7"/>
      <c r="V60" s="7"/>
    </row>
    <row r="61" spans="1:22" ht="24" x14ac:dyDescent="0.2">
      <c r="A61" s="82">
        <v>160</v>
      </c>
      <c r="B61" s="33"/>
      <c r="C61" s="83" t="s">
        <v>83</v>
      </c>
      <c r="D61" s="41"/>
      <c r="E61" s="2"/>
      <c r="F61" s="240">
        <f>SUM(F55:F60)</f>
        <v>43628</v>
      </c>
      <c r="G61" s="88">
        <f>G56</f>
        <v>1</v>
      </c>
      <c r="H61" s="2"/>
      <c r="I61" s="184" t="s">
        <v>84</v>
      </c>
      <c r="J61" s="59" t="s">
        <v>87</v>
      </c>
      <c r="L61" s="7"/>
      <c r="N61" s="7"/>
      <c r="O61" s="7"/>
      <c r="P61" s="7"/>
      <c r="R61" s="7"/>
      <c r="S61" s="7"/>
      <c r="U61" s="7"/>
      <c r="V61" s="7"/>
    </row>
    <row r="62" spans="1:22" x14ac:dyDescent="0.2">
      <c r="A62" s="82"/>
      <c r="B62" s="33"/>
      <c r="C62" s="83"/>
      <c r="D62" s="41"/>
      <c r="E62" s="2"/>
      <c r="F62" s="219"/>
      <c r="G62" s="220"/>
      <c r="H62" s="2"/>
      <c r="I62" s="184"/>
      <c r="J62" s="59"/>
      <c r="L62" s="7"/>
      <c r="N62" s="7"/>
      <c r="O62" s="7"/>
      <c r="P62" s="7"/>
      <c r="R62" s="7"/>
      <c r="S62" s="7"/>
      <c r="U62" s="7"/>
      <c r="V62" s="7"/>
    </row>
    <row r="63" spans="1:22" x14ac:dyDescent="0.2">
      <c r="A63" s="82"/>
      <c r="B63" s="33"/>
      <c r="C63" s="83"/>
      <c r="D63" s="41"/>
      <c r="E63" s="2"/>
      <c r="F63" s="219"/>
      <c r="G63" s="220"/>
      <c r="H63" s="2"/>
      <c r="I63" s="184"/>
      <c r="J63" s="59"/>
      <c r="L63" s="7"/>
      <c r="N63" s="7"/>
      <c r="O63" s="7"/>
      <c r="P63" s="7"/>
      <c r="R63" s="7"/>
      <c r="S63" s="7"/>
      <c r="U63" s="7"/>
      <c r="V63" s="7"/>
    </row>
    <row r="64" spans="1:22" x14ac:dyDescent="0.2">
      <c r="A64" s="85">
        <v>171</v>
      </c>
      <c r="B64" s="33"/>
      <c r="C64" s="18" t="s">
        <v>71</v>
      </c>
      <c r="D64" s="79"/>
      <c r="E64" s="2"/>
      <c r="F64" s="86">
        <v>0</v>
      </c>
      <c r="G64" s="89">
        <v>0</v>
      </c>
      <c r="H64" s="2"/>
      <c r="I64" s="186"/>
      <c r="J64" s="59" t="s">
        <v>87</v>
      </c>
      <c r="L64" s="7"/>
      <c r="N64" s="7"/>
      <c r="O64" s="7"/>
      <c r="P64" s="7"/>
      <c r="R64" s="7"/>
      <c r="S64" s="7"/>
      <c r="U64" s="7"/>
      <c r="V64" s="7"/>
    </row>
    <row r="65" spans="1:22" x14ac:dyDescent="0.2">
      <c r="A65" s="85">
        <v>172</v>
      </c>
      <c r="B65" s="33"/>
      <c r="C65" s="18" t="s">
        <v>72</v>
      </c>
      <c r="D65" s="79"/>
      <c r="E65" s="2"/>
      <c r="F65" s="86"/>
      <c r="G65" s="84"/>
      <c r="H65" s="2"/>
      <c r="I65" s="187"/>
      <c r="J65" s="59" t="s">
        <v>87</v>
      </c>
      <c r="L65" s="7"/>
      <c r="N65" s="7"/>
      <c r="O65" s="7"/>
      <c r="P65" s="7"/>
      <c r="R65" s="7"/>
      <c r="S65" s="7"/>
      <c r="U65" s="7"/>
      <c r="V65" s="7"/>
    </row>
    <row r="66" spans="1:22" x14ac:dyDescent="0.2">
      <c r="A66" s="85">
        <v>173</v>
      </c>
      <c r="B66" s="33"/>
      <c r="C66" s="18" t="s">
        <v>92</v>
      </c>
      <c r="D66" s="41"/>
      <c r="E66" s="2"/>
      <c r="F66" s="86">
        <v>1000</v>
      </c>
      <c r="G66" s="84"/>
      <c r="H66" s="2"/>
      <c r="I66" s="185" t="s">
        <v>386</v>
      </c>
      <c r="J66" s="59" t="s">
        <v>94</v>
      </c>
      <c r="L66" s="7"/>
      <c r="N66" s="7"/>
      <c r="O66" s="7"/>
      <c r="P66" s="7"/>
      <c r="R66" s="7"/>
      <c r="S66" s="7"/>
      <c r="U66" s="7"/>
      <c r="V66" s="7"/>
    </row>
    <row r="67" spans="1:22" x14ac:dyDescent="0.2">
      <c r="A67" s="85"/>
      <c r="B67" s="33"/>
      <c r="C67" s="18"/>
      <c r="D67" s="41"/>
      <c r="E67" s="2"/>
      <c r="F67" s="219"/>
      <c r="G67" s="220"/>
      <c r="H67" s="2"/>
      <c r="I67" s="185"/>
      <c r="J67" s="59"/>
      <c r="L67" s="7"/>
      <c r="N67" s="7"/>
      <c r="O67" s="7"/>
      <c r="P67" s="7"/>
      <c r="R67" s="7"/>
      <c r="S67" s="7"/>
      <c r="U67" s="7"/>
      <c r="V67" s="7"/>
    </row>
    <row r="68" spans="1:22" x14ac:dyDescent="0.2">
      <c r="A68" s="82">
        <v>170</v>
      </c>
      <c r="B68" s="90"/>
      <c r="C68" s="83" t="s">
        <v>90</v>
      </c>
      <c r="D68" s="91"/>
      <c r="E68" s="2"/>
      <c r="F68" s="240">
        <f>SUM(F63:F67)</f>
        <v>1000</v>
      </c>
      <c r="G68" s="88">
        <f>G64</f>
        <v>0</v>
      </c>
      <c r="H68" s="2"/>
      <c r="I68" s="184" t="s">
        <v>91</v>
      </c>
      <c r="J68" s="59" t="s">
        <v>87</v>
      </c>
      <c r="L68" s="7"/>
      <c r="N68" s="7"/>
      <c r="O68" s="7"/>
      <c r="P68" s="7"/>
      <c r="R68" s="7"/>
      <c r="S68" s="7"/>
      <c r="U68" s="7"/>
      <c r="V68" s="7"/>
    </row>
    <row r="69" spans="1:22" x14ac:dyDescent="0.2">
      <c r="A69" s="82"/>
      <c r="B69" s="90"/>
      <c r="C69" s="83"/>
      <c r="D69" s="91"/>
      <c r="E69" s="2"/>
      <c r="F69" s="219"/>
      <c r="G69" s="220"/>
      <c r="H69" s="2"/>
      <c r="I69" s="184"/>
      <c r="J69" s="59"/>
      <c r="L69" s="7"/>
      <c r="N69" s="7"/>
      <c r="O69" s="7"/>
      <c r="P69" s="7"/>
      <c r="R69" s="7"/>
      <c r="S69" s="7"/>
      <c r="U69" s="7"/>
      <c r="V69" s="7"/>
    </row>
    <row r="70" spans="1:22" x14ac:dyDescent="0.2">
      <c r="A70" s="82"/>
      <c r="B70" s="90"/>
      <c r="C70" s="83"/>
      <c r="D70" s="91"/>
      <c r="E70" s="2"/>
      <c r="F70" s="219"/>
      <c r="G70" s="220"/>
      <c r="H70" s="2"/>
      <c r="I70" s="184"/>
      <c r="J70" s="59"/>
      <c r="L70" s="7"/>
      <c r="N70" s="7"/>
      <c r="O70" s="7"/>
      <c r="P70" s="7"/>
      <c r="R70" s="7"/>
      <c r="S70" s="7"/>
      <c r="U70" s="7"/>
      <c r="V70" s="7"/>
    </row>
    <row r="71" spans="1:22" x14ac:dyDescent="0.2">
      <c r="A71" s="85">
        <v>181</v>
      </c>
      <c r="B71" s="33"/>
      <c r="C71" s="18" t="s">
        <v>357</v>
      </c>
      <c r="D71" s="79"/>
      <c r="E71" s="2"/>
      <c r="F71" s="86">
        <f>57168+37051+35674</f>
        <v>129893</v>
      </c>
      <c r="G71" s="89">
        <v>3</v>
      </c>
      <c r="H71" s="2"/>
      <c r="I71" s="400" t="s">
        <v>494</v>
      </c>
      <c r="J71" s="59" t="s">
        <v>87</v>
      </c>
      <c r="L71" s="7"/>
      <c r="N71" s="7"/>
      <c r="O71" s="7"/>
      <c r="P71" s="7"/>
      <c r="R71" s="7"/>
      <c r="S71" s="7"/>
      <c r="U71" s="7"/>
      <c r="V71" s="7"/>
    </row>
    <row r="72" spans="1:22" x14ac:dyDescent="0.2">
      <c r="A72" s="92">
        <v>182</v>
      </c>
      <c r="B72" s="93"/>
      <c r="C72" s="94" t="s">
        <v>98</v>
      </c>
      <c r="D72" s="94"/>
      <c r="E72" s="2"/>
      <c r="F72" s="95">
        <v>500</v>
      </c>
      <c r="G72" s="96"/>
      <c r="H72" s="2"/>
      <c r="I72" s="188" t="s">
        <v>358</v>
      </c>
      <c r="J72" s="59" t="s">
        <v>94</v>
      </c>
      <c r="L72" s="7"/>
      <c r="N72" s="7"/>
      <c r="O72" s="7"/>
      <c r="P72" s="7"/>
      <c r="R72" s="7"/>
      <c r="S72" s="7"/>
      <c r="U72" s="7"/>
      <c r="V72" s="7"/>
    </row>
    <row r="73" spans="1:22" x14ac:dyDescent="0.2">
      <c r="A73" s="85">
        <v>183</v>
      </c>
      <c r="B73" s="33"/>
      <c r="C73" s="18" t="s">
        <v>65</v>
      </c>
      <c r="D73" s="41"/>
      <c r="E73" s="2"/>
      <c r="F73" s="86"/>
      <c r="G73" s="84"/>
      <c r="H73" s="2"/>
      <c r="I73" s="185"/>
      <c r="J73" s="59" t="s">
        <v>87</v>
      </c>
      <c r="L73" s="7"/>
      <c r="N73" s="7"/>
      <c r="O73" s="7"/>
      <c r="P73" s="7"/>
      <c r="R73" s="7"/>
      <c r="S73" s="7"/>
      <c r="U73" s="7"/>
      <c r="V73" s="7"/>
    </row>
    <row r="74" spans="1:22" x14ac:dyDescent="0.2">
      <c r="A74" s="85">
        <v>184</v>
      </c>
      <c r="B74" s="33"/>
      <c r="C74" s="18" t="s">
        <v>86</v>
      </c>
      <c r="D74" s="41"/>
      <c r="E74" s="2"/>
      <c r="F74" s="86">
        <v>250</v>
      </c>
      <c r="G74" s="84"/>
      <c r="H74" s="2"/>
      <c r="I74" s="185" t="s">
        <v>359</v>
      </c>
      <c r="J74" s="59"/>
      <c r="L74" s="7"/>
      <c r="N74" s="7"/>
      <c r="O74" s="7"/>
      <c r="P74" s="7"/>
      <c r="R74" s="7"/>
      <c r="S74" s="7"/>
      <c r="U74" s="7"/>
      <c r="V74" s="7"/>
    </row>
    <row r="75" spans="1:22" x14ac:dyDescent="0.2">
      <c r="A75" s="85">
        <v>185</v>
      </c>
      <c r="C75" s="7" t="s">
        <v>100</v>
      </c>
      <c r="D75" s="33" t="s">
        <v>101</v>
      </c>
      <c r="E75" s="2"/>
      <c r="F75" s="86">
        <v>500</v>
      </c>
      <c r="G75" s="84"/>
      <c r="H75" s="2"/>
      <c r="I75" s="189" t="s">
        <v>389</v>
      </c>
      <c r="J75" s="59" t="s">
        <v>87</v>
      </c>
      <c r="L75" s="7"/>
      <c r="N75" s="7"/>
      <c r="O75" s="7"/>
      <c r="P75" s="7"/>
      <c r="R75" s="7"/>
      <c r="S75" s="7"/>
      <c r="U75" s="7"/>
      <c r="V75" s="7"/>
    </row>
    <row r="76" spans="1:22" x14ac:dyDescent="0.2">
      <c r="A76" s="85">
        <v>186</v>
      </c>
      <c r="C76" s="231" t="s">
        <v>100</v>
      </c>
      <c r="D76" s="33"/>
      <c r="E76" s="2"/>
      <c r="F76" s="86"/>
      <c r="G76" s="84"/>
      <c r="H76" s="2"/>
      <c r="I76" s="189"/>
      <c r="J76" s="59"/>
      <c r="L76" s="7"/>
      <c r="N76" s="7"/>
      <c r="O76" s="7"/>
      <c r="P76" s="7"/>
      <c r="R76" s="7"/>
      <c r="S76" s="7"/>
      <c r="U76" s="7"/>
      <c r="V76" s="7"/>
    </row>
    <row r="77" spans="1:22" x14ac:dyDescent="0.2">
      <c r="A77" s="85">
        <v>187</v>
      </c>
      <c r="C77" s="231" t="s">
        <v>100</v>
      </c>
      <c r="D77" s="33"/>
      <c r="E77" s="2"/>
      <c r="F77" s="86"/>
      <c r="G77" s="84"/>
      <c r="H77" s="2"/>
      <c r="I77" s="189"/>
      <c r="J77" s="59"/>
      <c r="L77" s="7"/>
      <c r="N77" s="7"/>
      <c r="O77" s="7"/>
      <c r="P77" s="7"/>
      <c r="R77" s="7"/>
      <c r="S77" s="7"/>
      <c r="U77" s="7"/>
      <c r="V77" s="7"/>
    </row>
    <row r="78" spans="1:22" x14ac:dyDescent="0.2">
      <c r="A78" s="85"/>
      <c r="C78" s="7"/>
      <c r="D78" s="33"/>
      <c r="E78" s="2"/>
      <c r="F78" s="219"/>
      <c r="G78" s="220"/>
      <c r="H78" s="2"/>
      <c r="I78" s="189"/>
      <c r="J78" s="59"/>
      <c r="L78" s="7"/>
      <c r="N78" s="7"/>
      <c r="O78" s="7"/>
      <c r="P78" s="7"/>
      <c r="R78" s="7"/>
      <c r="S78" s="7"/>
      <c r="U78" s="7"/>
      <c r="V78" s="7"/>
    </row>
    <row r="79" spans="1:22" s="37" customFormat="1" x14ac:dyDescent="0.2">
      <c r="A79" s="82">
        <v>180</v>
      </c>
      <c r="B79" s="90"/>
      <c r="C79" s="83" t="s">
        <v>95</v>
      </c>
      <c r="D79" s="91"/>
      <c r="E79" s="2"/>
      <c r="F79" s="240">
        <f>SUM(F70:F78)</f>
        <v>131143</v>
      </c>
      <c r="G79" s="88">
        <f>G71</f>
        <v>3</v>
      </c>
      <c r="I79" s="184" t="s">
        <v>91</v>
      </c>
      <c r="J79" s="71"/>
    </row>
    <row r="80" spans="1:22" s="37" customFormat="1" x14ac:dyDescent="0.2">
      <c r="A80" s="222"/>
      <c r="B80" s="223"/>
      <c r="C80" s="224"/>
      <c r="D80" s="225"/>
      <c r="E80" s="2"/>
      <c r="F80" s="219"/>
      <c r="G80" s="220"/>
      <c r="I80" s="226"/>
      <c r="J80" s="71"/>
    </row>
    <row r="81" spans="1:22" s="37" customFormat="1" x14ac:dyDescent="0.2">
      <c r="A81" s="222"/>
      <c r="B81" s="223"/>
      <c r="C81" s="224" t="s">
        <v>279</v>
      </c>
      <c r="D81" s="225"/>
      <c r="E81" s="2"/>
      <c r="F81" s="240">
        <f>F34+F39+F44+F49+F54+F61+F68+F79</f>
        <v>343021</v>
      </c>
      <c r="G81" s="80">
        <f>G34+G39+G44+G49+G54+G61+G68+G79</f>
        <v>6</v>
      </c>
      <c r="H81" s="2"/>
      <c r="I81" s="183" t="str">
        <f>C28&amp;" - Calculates automatically."</f>
        <v>Administration - Calculates automatically.</v>
      </c>
      <c r="J81" s="71"/>
    </row>
    <row r="82" spans="1:22" s="37" customFormat="1" x14ac:dyDescent="0.2">
      <c r="A82" s="222"/>
      <c r="B82" s="223"/>
      <c r="C82" s="224"/>
      <c r="D82" s="225"/>
      <c r="E82" s="2"/>
      <c r="F82" s="219"/>
      <c r="G82" s="220"/>
      <c r="I82" s="226"/>
      <c r="J82" s="71"/>
    </row>
    <row r="83" spans="1:22" x14ac:dyDescent="0.2">
      <c r="A83" s="7"/>
      <c r="C83" s="7"/>
      <c r="I83" s="7"/>
      <c r="J83" s="81" t="s">
        <v>102</v>
      </c>
      <c r="L83" s="7"/>
      <c r="N83" s="7"/>
      <c r="O83" s="7"/>
      <c r="P83" s="7"/>
      <c r="R83" s="7"/>
      <c r="S83" s="7"/>
      <c r="U83" s="7"/>
      <c r="V83" s="7"/>
    </row>
    <row r="84" spans="1:22" x14ac:dyDescent="0.2">
      <c r="A84" s="227">
        <v>200</v>
      </c>
      <c r="C84" s="238" t="s">
        <v>33</v>
      </c>
      <c r="H84" s="2"/>
      <c r="I84" s="7"/>
      <c r="J84" s="59" t="s">
        <v>105</v>
      </c>
      <c r="L84" s="7"/>
      <c r="N84" s="7"/>
      <c r="O84" s="7"/>
      <c r="P84" s="7"/>
      <c r="R84" s="7"/>
      <c r="S84" s="7"/>
      <c r="U84" s="7"/>
      <c r="V84" s="7"/>
    </row>
    <row r="85" spans="1:22" x14ac:dyDescent="0.2">
      <c r="A85" s="85">
        <v>211</v>
      </c>
      <c r="B85" s="33"/>
      <c r="C85" s="18" t="s">
        <v>465</v>
      </c>
      <c r="D85" s="79"/>
      <c r="E85" s="2"/>
      <c r="F85" s="86">
        <f>2*56877</f>
        <v>113754</v>
      </c>
      <c r="G85" s="103">
        <v>2</v>
      </c>
      <c r="H85" s="2"/>
      <c r="I85" s="399" t="s">
        <v>390</v>
      </c>
      <c r="J85" s="59" t="s">
        <v>106</v>
      </c>
      <c r="L85" s="7"/>
      <c r="N85" s="7"/>
      <c r="O85" s="7"/>
      <c r="P85" s="7"/>
      <c r="R85" s="7"/>
      <c r="S85" s="7"/>
      <c r="U85" s="7"/>
      <c r="V85" s="7"/>
    </row>
    <row r="86" spans="1:22" x14ac:dyDescent="0.2">
      <c r="A86" s="85">
        <v>212</v>
      </c>
      <c r="B86" s="33"/>
      <c r="C86" s="18" t="s">
        <v>96</v>
      </c>
      <c r="D86" s="79"/>
      <c r="E86" s="2"/>
      <c r="F86" s="86">
        <v>0</v>
      </c>
      <c r="G86" s="103">
        <v>0</v>
      </c>
      <c r="H86" s="2"/>
      <c r="I86" s="187"/>
      <c r="J86" s="59" t="s">
        <v>106</v>
      </c>
      <c r="L86" s="7"/>
      <c r="N86" s="7"/>
      <c r="O86" s="7"/>
      <c r="P86" s="7"/>
      <c r="R86" s="7"/>
      <c r="S86" s="7"/>
      <c r="U86" s="7"/>
      <c r="V86" s="7"/>
    </row>
    <row r="87" spans="1:22" x14ac:dyDescent="0.2">
      <c r="A87" s="85">
        <v>213</v>
      </c>
      <c r="B87" s="33"/>
      <c r="C87" s="18" t="s">
        <v>72</v>
      </c>
      <c r="D87" s="79"/>
      <c r="E87" s="2"/>
      <c r="F87" s="86">
        <v>0</v>
      </c>
      <c r="G87" s="84"/>
      <c r="H87" s="2"/>
      <c r="I87" s="184"/>
      <c r="J87" s="59" t="s">
        <v>106</v>
      </c>
      <c r="L87" s="7"/>
      <c r="N87" s="7"/>
      <c r="O87" s="7"/>
      <c r="P87" s="7"/>
      <c r="R87" s="7"/>
      <c r="S87" s="7"/>
      <c r="U87" s="7"/>
      <c r="V87" s="7"/>
    </row>
    <row r="88" spans="1:22" x14ac:dyDescent="0.2">
      <c r="A88" s="85">
        <v>214</v>
      </c>
      <c r="B88" s="33"/>
      <c r="C88" s="18" t="s">
        <v>86</v>
      </c>
      <c r="D88" s="79"/>
      <c r="E88" s="2"/>
      <c r="F88" s="86">
        <v>500</v>
      </c>
      <c r="G88" s="84"/>
      <c r="H88" s="2"/>
      <c r="I88" s="184"/>
      <c r="J88" s="59" t="s">
        <v>106</v>
      </c>
      <c r="L88" s="7"/>
      <c r="N88" s="7"/>
      <c r="O88" s="7"/>
      <c r="P88" s="7"/>
      <c r="R88" s="7"/>
      <c r="S88" s="7"/>
      <c r="U88" s="7"/>
      <c r="V88" s="7"/>
    </row>
    <row r="89" spans="1:22" x14ac:dyDescent="0.2">
      <c r="A89" s="85">
        <v>215</v>
      </c>
      <c r="B89" s="33"/>
      <c r="C89" s="18" t="s">
        <v>65</v>
      </c>
      <c r="D89" s="41"/>
      <c r="E89" s="2"/>
      <c r="F89" s="86">
        <v>0</v>
      </c>
      <c r="G89" s="84"/>
      <c r="H89" s="2"/>
      <c r="I89" s="185"/>
      <c r="J89" s="59" t="s">
        <v>106</v>
      </c>
      <c r="L89" s="7"/>
      <c r="N89" s="7"/>
      <c r="O89" s="7"/>
      <c r="P89" s="7"/>
      <c r="R89" s="7"/>
      <c r="S89" s="7"/>
      <c r="U89" s="7"/>
      <c r="V89" s="7"/>
    </row>
    <row r="90" spans="1:22" x14ac:dyDescent="0.2">
      <c r="A90" s="82">
        <v>210</v>
      </c>
      <c r="B90" s="33"/>
      <c r="C90" s="83" t="s">
        <v>103</v>
      </c>
      <c r="D90" s="79"/>
      <c r="E90" s="2"/>
      <c r="F90" s="240">
        <f>SUM(F85:F89)</f>
        <v>114254</v>
      </c>
      <c r="G90" s="88">
        <f>G85+G86</f>
        <v>2</v>
      </c>
      <c r="H90" s="2"/>
      <c r="I90" s="184" t="s">
        <v>104</v>
      </c>
      <c r="J90" s="59" t="s">
        <v>109</v>
      </c>
      <c r="L90" s="7"/>
      <c r="N90" s="7"/>
      <c r="O90" s="7"/>
      <c r="P90" s="7"/>
      <c r="R90" s="7"/>
      <c r="S90" s="7"/>
      <c r="U90" s="7"/>
      <c r="V90" s="7"/>
    </row>
    <row r="91" spans="1:22" x14ac:dyDescent="0.2">
      <c r="A91" s="82"/>
      <c r="B91" s="33"/>
      <c r="C91" s="83"/>
      <c r="D91" s="79"/>
      <c r="E91" s="2"/>
      <c r="F91" s="219"/>
      <c r="G91" s="220"/>
      <c r="H91" s="2"/>
      <c r="I91" s="184"/>
      <c r="J91" s="59"/>
      <c r="L91" s="7"/>
      <c r="N91" s="7"/>
      <c r="O91" s="7"/>
      <c r="P91" s="7"/>
      <c r="R91" s="7"/>
      <c r="S91" s="7"/>
      <c r="U91" s="7"/>
      <c r="V91" s="7"/>
    </row>
    <row r="92" spans="1:22" x14ac:dyDescent="0.2">
      <c r="A92" s="82"/>
      <c r="B92" s="33"/>
      <c r="C92" s="83"/>
      <c r="D92" s="79"/>
      <c r="E92" s="2"/>
      <c r="F92" s="219"/>
      <c r="G92" s="220"/>
      <c r="H92" s="2"/>
      <c r="I92" s="184"/>
      <c r="J92" s="59"/>
      <c r="L92" s="7"/>
      <c r="N92" s="7"/>
      <c r="O92" s="7"/>
      <c r="P92" s="7"/>
      <c r="R92" s="7"/>
      <c r="S92" s="7"/>
      <c r="U92" s="7"/>
      <c r="V92" s="7"/>
    </row>
    <row r="93" spans="1:22" x14ac:dyDescent="0.2">
      <c r="A93" s="85">
        <v>221</v>
      </c>
      <c r="B93" s="87"/>
      <c r="C93" s="18" t="s">
        <v>110</v>
      </c>
      <c r="D93" s="18"/>
      <c r="E93" s="2"/>
      <c r="F93" s="86">
        <f>21*52049</f>
        <v>1093029</v>
      </c>
      <c r="G93" s="89">
        <v>21</v>
      </c>
      <c r="H93" s="2"/>
      <c r="I93" s="400" t="s">
        <v>417</v>
      </c>
      <c r="J93" s="59" t="s">
        <v>111</v>
      </c>
      <c r="L93" s="7"/>
      <c r="N93" s="7"/>
      <c r="O93" s="7"/>
      <c r="P93" s="7"/>
      <c r="R93" s="7"/>
      <c r="S93" s="7"/>
      <c r="U93" s="7"/>
      <c r="V93" s="7"/>
    </row>
    <row r="94" spans="1:22" x14ac:dyDescent="0.2">
      <c r="A94" s="85">
        <v>222</v>
      </c>
      <c r="B94" s="87"/>
      <c r="C94" s="18" t="s">
        <v>112</v>
      </c>
      <c r="D94" s="18"/>
      <c r="E94" s="2"/>
      <c r="F94" s="86">
        <f>3*52049</f>
        <v>156147</v>
      </c>
      <c r="G94" s="89">
        <v>3</v>
      </c>
      <c r="H94" s="2"/>
      <c r="I94" s="400" t="s">
        <v>483</v>
      </c>
      <c r="J94" s="59" t="s">
        <v>113</v>
      </c>
      <c r="L94" s="7"/>
      <c r="N94" s="7"/>
      <c r="O94" s="7"/>
      <c r="P94" s="7"/>
      <c r="R94" s="7"/>
      <c r="S94" s="7"/>
      <c r="U94" s="7"/>
      <c r="V94" s="7"/>
    </row>
    <row r="95" spans="1:22" x14ac:dyDescent="0.2">
      <c r="A95" s="85"/>
      <c r="B95" s="87"/>
      <c r="C95" s="18"/>
      <c r="D95" s="18"/>
      <c r="E95" s="2"/>
      <c r="F95" s="219"/>
      <c r="G95" s="220"/>
      <c r="H95" s="2"/>
      <c r="I95" s="184"/>
      <c r="J95" s="59"/>
      <c r="L95" s="7"/>
      <c r="N95" s="7"/>
      <c r="O95" s="7"/>
      <c r="P95" s="7"/>
      <c r="R95" s="7"/>
      <c r="S95" s="7"/>
      <c r="U95" s="7"/>
      <c r="V95" s="7"/>
    </row>
    <row r="96" spans="1:22" x14ac:dyDescent="0.2">
      <c r="A96" s="82">
        <v>220</v>
      </c>
      <c r="B96" s="87"/>
      <c r="C96" s="83" t="s">
        <v>107</v>
      </c>
      <c r="D96" s="18"/>
      <c r="E96" s="2"/>
      <c r="F96" s="240">
        <f>SUM(F93:F94)</f>
        <v>1249176</v>
      </c>
      <c r="G96" s="88">
        <f>G93+G94</f>
        <v>24</v>
      </c>
      <c r="H96" s="2"/>
      <c r="I96" s="184" t="s">
        <v>108</v>
      </c>
      <c r="J96" s="59" t="s">
        <v>109</v>
      </c>
      <c r="L96" s="7"/>
      <c r="N96" s="7"/>
      <c r="O96" s="7"/>
      <c r="P96" s="7"/>
      <c r="R96" s="7"/>
      <c r="S96" s="7"/>
      <c r="U96" s="7"/>
      <c r="V96" s="7"/>
    </row>
    <row r="97" spans="1:22" x14ac:dyDescent="0.2">
      <c r="A97" s="82"/>
      <c r="B97" s="87"/>
      <c r="C97" s="83"/>
      <c r="D97" s="18"/>
      <c r="E97" s="2"/>
      <c r="F97" s="219"/>
      <c r="G97" s="220"/>
      <c r="H97" s="2"/>
      <c r="I97" s="184"/>
      <c r="J97" s="59"/>
      <c r="L97" s="7"/>
      <c r="N97" s="7"/>
      <c r="O97" s="7"/>
      <c r="P97" s="7"/>
      <c r="R97" s="7"/>
      <c r="S97" s="7"/>
      <c r="U97" s="7"/>
      <c r="V97" s="7"/>
    </row>
    <row r="98" spans="1:22" x14ac:dyDescent="0.2">
      <c r="A98" s="82"/>
      <c r="B98" s="87"/>
      <c r="C98" s="83"/>
      <c r="D98" s="18"/>
      <c r="E98" s="2"/>
      <c r="F98" s="219"/>
      <c r="G98" s="220"/>
      <c r="H98" s="2"/>
      <c r="I98" s="184"/>
      <c r="J98" s="59"/>
      <c r="L98" s="7"/>
      <c r="N98" s="7"/>
      <c r="O98" s="7"/>
      <c r="P98" s="7"/>
      <c r="R98" s="7"/>
      <c r="S98" s="7"/>
      <c r="U98" s="7"/>
      <c r="V98" s="7"/>
    </row>
    <row r="99" spans="1:22" x14ac:dyDescent="0.2">
      <c r="A99" s="85">
        <v>231</v>
      </c>
      <c r="B99" s="87"/>
      <c r="C99" s="18" t="s">
        <v>288</v>
      </c>
      <c r="D99" s="18"/>
      <c r="E99" s="2"/>
      <c r="F99" s="86">
        <f>(1.5*52049)+(1*35674)</f>
        <v>113747.5</v>
      </c>
      <c r="G99" s="89">
        <v>2.5</v>
      </c>
      <c r="H99" s="2"/>
      <c r="I99" s="399" t="s">
        <v>498</v>
      </c>
      <c r="J99" s="59" t="s">
        <v>116</v>
      </c>
      <c r="L99" s="7"/>
      <c r="N99" s="7"/>
      <c r="O99" s="7"/>
      <c r="P99" s="7"/>
      <c r="R99" s="7"/>
      <c r="S99" s="7"/>
      <c r="U99" s="7"/>
      <c r="V99" s="7"/>
    </row>
    <row r="100" spans="1:22" x14ac:dyDescent="0.2">
      <c r="A100" s="85">
        <v>232</v>
      </c>
      <c r="B100" s="87"/>
      <c r="C100" s="18" t="s">
        <v>117</v>
      </c>
      <c r="D100" s="18"/>
      <c r="E100" s="2"/>
      <c r="F100" s="86">
        <f>7*37051</f>
        <v>259357</v>
      </c>
      <c r="G100" s="89">
        <v>7</v>
      </c>
      <c r="H100" s="2"/>
      <c r="I100" s="400" t="s">
        <v>495</v>
      </c>
      <c r="J100" s="59" t="s">
        <v>119</v>
      </c>
      <c r="L100" s="7"/>
      <c r="N100" s="7"/>
      <c r="O100" s="7"/>
      <c r="P100" s="7"/>
      <c r="R100" s="7"/>
      <c r="S100" s="7"/>
      <c r="U100" s="7"/>
      <c r="V100" s="7"/>
    </row>
    <row r="101" spans="1:22" x14ac:dyDescent="0.2">
      <c r="A101" s="85">
        <v>233</v>
      </c>
      <c r="B101" s="87"/>
      <c r="C101" s="18" t="s">
        <v>96</v>
      </c>
      <c r="D101" s="18"/>
      <c r="E101" s="2"/>
      <c r="F101" s="86">
        <v>0</v>
      </c>
      <c r="G101" s="89">
        <v>0</v>
      </c>
      <c r="H101" s="2"/>
      <c r="I101" s="187"/>
      <c r="J101" s="59" t="s">
        <v>116</v>
      </c>
      <c r="L101" s="7"/>
      <c r="N101" s="7"/>
      <c r="O101" s="7"/>
      <c r="P101" s="7"/>
      <c r="R101" s="7"/>
      <c r="S101" s="7"/>
      <c r="U101" s="7"/>
      <c r="V101" s="7"/>
    </row>
    <row r="102" spans="1:22" x14ac:dyDescent="0.2">
      <c r="A102" s="85">
        <v>234</v>
      </c>
      <c r="B102" s="87"/>
      <c r="C102" s="18" t="s">
        <v>72</v>
      </c>
      <c r="D102" s="18"/>
      <c r="E102" s="2"/>
      <c r="F102" s="86">
        <v>0</v>
      </c>
      <c r="G102" s="84"/>
      <c r="H102" s="2"/>
      <c r="I102" s="184"/>
      <c r="J102" s="59" t="s">
        <v>116</v>
      </c>
      <c r="L102" s="7"/>
      <c r="N102" s="7"/>
      <c r="O102" s="7"/>
      <c r="P102" s="7"/>
      <c r="R102" s="7"/>
      <c r="S102" s="7"/>
      <c r="U102" s="7"/>
      <c r="V102" s="7"/>
    </row>
    <row r="103" spans="1:22" x14ac:dyDescent="0.2">
      <c r="A103" s="85"/>
      <c r="B103" s="87"/>
      <c r="C103" s="18"/>
      <c r="D103" s="18"/>
      <c r="E103" s="2"/>
      <c r="F103" s="219"/>
      <c r="G103" s="220"/>
      <c r="H103" s="2"/>
      <c r="I103" s="184"/>
      <c r="J103" s="59"/>
      <c r="L103" s="7"/>
      <c r="N103" s="7"/>
      <c r="O103" s="7"/>
      <c r="P103" s="7"/>
      <c r="R103" s="7"/>
      <c r="S103" s="7"/>
      <c r="U103" s="7"/>
      <c r="V103" s="7"/>
    </row>
    <row r="104" spans="1:22" x14ac:dyDescent="0.2">
      <c r="A104" s="82">
        <v>230</v>
      </c>
      <c r="B104" s="87"/>
      <c r="C104" s="83" t="s">
        <v>114</v>
      </c>
      <c r="D104" s="18"/>
      <c r="E104" s="2"/>
      <c r="F104" s="240">
        <f>SUM(F99:F102)</f>
        <v>373104.5</v>
      </c>
      <c r="G104" s="88">
        <f>G99+G100+G101</f>
        <v>9.5</v>
      </c>
      <c r="H104" s="2"/>
      <c r="I104" s="184" t="s">
        <v>115</v>
      </c>
      <c r="J104" s="59" t="s">
        <v>122</v>
      </c>
      <c r="L104" s="7"/>
      <c r="N104" s="7"/>
      <c r="O104" s="7"/>
      <c r="P104" s="7"/>
      <c r="R104" s="7"/>
      <c r="S104" s="7"/>
      <c r="U104" s="7"/>
      <c r="V104" s="7"/>
    </row>
    <row r="105" spans="1:22" x14ac:dyDescent="0.2">
      <c r="A105" s="82"/>
      <c r="B105" s="87"/>
      <c r="C105" s="83"/>
      <c r="D105" s="18"/>
      <c r="E105" s="2"/>
      <c r="F105" s="219"/>
      <c r="G105" s="220"/>
      <c r="H105" s="2"/>
      <c r="I105" s="184"/>
      <c r="J105" s="59"/>
      <c r="L105" s="7"/>
      <c r="N105" s="7"/>
      <c r="O105" s="7"/>
      <c r="P105" s="7"/>
      <c r="R105" s="7"/>
      <c r="S105" s="7"/>
      <c r="U105" s="7"/>
      <c r="V105" s="7"/>
    </row>
    <row r="106" spans="1:22" x14ac:dyDescent="0.2">
      <c r="A106" s="82"/>
      <c r="B106" s="87"/>
      <c r="C106" s="83"/>
      <c r="D106" s="18"/>
      <c r="E106" s="2"/>
      <c r="F106" s="219"/>
      <c r="G106" s="220"/>
      <c r="H106" s="2"/>
      <c r="I106" s="184"/>
      <c r="J106" s="59"/>
      <c r="L106" s="7"/>
      <c r="N106" s="7"/>
      <c r="O106" s="7"/>
      <c r="P106" s="7"/>
      <c r="R106" s="7"/>
      <c r="S106" s="7"/>
      <c r="U106" s="7"/>
      <c r="V106" s="7"/>
    </row>
    <row r="107" spans="1:22" x14ac:dyDescent="0.2">
      <c r="A107" s="85">
        <v>241</v>
      </c>
      <c r="B107" s="87"/>
      <c r="C107" s="18" t="s">
        <v>289</v>
      </c>
      <c r="D107" s="18"/>
      <c r="E107" s="2"/>
      <c r="F107" s="86">
        <v>0</v>
      </c>
      <c r="G107" s="89">
        <v>0</v>
      </c>
      <c r="H107" s="2"/>
      <c r="I107" s="185"/>
      <c r="J107" s="59" t="s">
        <v>123</v>
      </c>
      <c r="L107" s="7"/>
      <c r="N107" s="7"/>
      <c r="O107" s="7"/>
      <c r="P107" s="7"/>
      <c r="R107" s="7"/>
      <c r="S107" s="7"/>
      <c r="U107" s="7"/>
      <c r="V107" s="7"/>
    </row>
    <row r="108" spans="1:22" x14ac:dyDescent="0.2">
      <c r="A108" s="85">
        <v>242</v>
      </c>
      <c r="B108" s="33"/>
      <c r="C108" s="18" t="s">
        <v>72</v>
      </c>
      <c r="D108" s="41"/>
      <c r="E108" s="2"/>
      <c r="F108" s="86">
        <v>3500</v>
      </c>
      <c r="G108" s="84"/>
      <c r="H108" s="2"/>
      <c r="I108" s="184" t="s">
        <v>366</v>
      </c>
      <c r="J108" s="59" t="s">
        <v>123</v>
      </c>
      <c r="L108" s="7"/>
      <c r="N108" s="7"/>
      <c r="O108" s="7"/>
      <c r="P108" s="7"/>
      <c r="R108" s="7"/>
      <c r="S108" s="7"/>
      <c r="U108" s="7"/>
      <c r="V108" s="7"/>
    </row>
    <row r="109" spans="1:22" x14ac:dyDescent="0.2">
      <c r="A109" s="85">
        <v>243</v>
      </c>
      <c r="B109" s="33"/>
      <c r="C109" s="18" t="s">
        <v>86</v>
      </c>
      <c r="D109" s="41"/>
      <c r="E109" s="2"/>
      <c r="F109" s="86">
        <v>500</v>
      </c>
      <c r="G109" s="84"/>
      <c r="H109" s="2"/>
      <c r="I109" s="184" t="s">
        <v>420</v>
      </c>
      <c r="J109" s="59" t="s">
        <v>123</v>
      </c>
      <c r="L109" s="7"/>
      <c r="N109" s="7"/>
      <c r="O109" s="7"/>
      <c r="P109" s="7"/>
      <c r="R109" s="7"/>
      <c r="S109" s="7"/>
      <c r="U109" s="7"/>
      <c r="V109" s="7"/>
    </row>
    <row r="110" spans="1:22" x14ac:dyDescent="0.2">
      <c r="A110" s="85">
        <v>244</v>
      </c>
      <c r="B110" s="33"/>
      <c r="C110" s="18" t="s">
        <v>65</v>
      </c>
      <c r="D110" s="41"/>
      <c r="E110" s="2"/>
      <c r="F110" s="86">
        <v>2500</v>
      </c>
      <c r="G110" s="84"/>
      <c r="H110" s="2"/>
      <c r="I110" s="185" t="s">
        <v>367</v>
      </c>
      <c r="J110" s="59" t="s">
        <v>123</v>
      </c>
      <c r="L110" s="7"/>
      <c r="N110" s="7"/>
      <c r="O110" s="7"/>
      <c r="P110" s="7"/>
      <c r="R110" s="7"/>
      <c r="S110" s="7"/>
      <c r="U110" s="7"/>
      <c r="V110" s="7"/>
    </row>
    <row r="111" spans="1:22" x14ac:dyDescent="0.2">
      <c r="A111" s="85"/>
      <c r="B111" s="33"/>
      <c r="C111" s="18"/>
      <c r="D111" s="41"/>
      <c r="E111" s="2"/>
      <c r="F111" s="219"/>
      <c r="G111" s="220"/>
      <c r="H111" s="2"/>
      <c r="I111" s="185"/>
      <c r="J111" s="59"/>
      <c r="L111" s="7"/>
      <c r="N111" s="7"/>
      <c r="O111" s="7"/>
      <c r="P111" s="7"/>
      <c r="R111" s="7"/>
      <c r="S111" s="7"/>
      <c r="U111" s="7"/>
      <c r="V111" s="7"/>
    </row>
    <row r="112" spans="1:22" x14ac:dyDescent="0.2">
      <c r="A112" s="82">
        <v>240</v>
      </c>
      <c r="B112" s="33"/>
      <c r="C112" s="83" t="s">
        <v>120</v>
      </c>
      <c r="D112" s="41"/>
      <c r="E112" s="2"/>
      <c r="F112" s="240">
        <f>SUM(F106:F111)</f>
        <v>6500</v>
      </c>
      <c r="G112" s="88">
        <f>G107</f>
        <v>0</v>
      </c>
      <c r="H112" s="2"/>
      <c r="I112" s="185" t="s">
        <v>121</v>
      </c>
      <c r="J112" s="59" t="s">
        <v>126</v>
      </c>
      <c r="L112" s="7"/>
      <c r="N112" s="7"/>
      <c r="O112" s="7"/>
      <c r="P112" s="7"/>
      <c r="R112" s="7"/>
      <c r="S112" s="7"/>
      <c r="U112" s="7"/>
      <c r="V112" s="7"/>
    </row>
    <row r="113" spans="1:22" x14ac:dyDescent="0.2">
      <c r="A113" s="82"/>
      <c r="B113" s="33"/>
      <c r="C113" s="83"/>
      <c r="D113" s="41"/>
      <c r="E113" s="2"/>
      <c r="F113" s="219"/>
      <c r="G113" s="220"/>
      <c r="H113" s="2"/>
      <c r="I113" s="185"/>
      <c r="J113" s="59"/>
      <c r="L113" s="7"/>
      <c r="N113" s="7"/>
      <c r="O113" s="7"/>
      <c r="P113" s="7"/>
      <c r="R113" s="7"/>
      <c r="S113" s="7"/>
      <c r="U113" s="7"/>
      <c r="V113" s="7"/>
    </row>
    <row r="114" spans="1:22" x14ac:dyDescent="0.2">
      <c r="A114" s="82"/>
      <c r="B114" s="33"/>
      <c r="C114" s="83"/>
      <c r="D114" s="41"/>
      <c r="E114" s="2"/>
      <c r="F114" s="219"/>
      <c r="G114" s="220"/>
      <c r="H114" s="2"/>
      <c r="I114" s="185"/>
      <c r="J114" s="59"/>
      <c r="L114" s="7"/>
      <c r="N114" s="7"/>
      <c r="O114" s="7"/>
      <c r="P114" s="7"/>
      <c r="R114" s="7"/>
      <c r="S114" s="7"/>
      <c r="U114" s="7"/>
      <c r="V114" s="7"/>
    </row>
    <row r="115" spans="1:22" x14ac:dyDescent="0.2">
      <c r="A115" s="85">
        <v>251</v>
      </c>
      <c r="B115" s="87"/>
      <c r="C115" s="18" t="s">
        <v>290</v>
      </c>
      <c r="D115" s="18"/>
      <c r="E115" s="2"/>
      <c r="F115" s="86">
        <f>(2*56877)</f>
        <v>113754</v>
      </c>
      <c r="G115" s="89">
        <v>2</v>
      </c>
      <c r="H115" s="2"/>
      <c r="I115" s="399" t="s">
        <v>496</v>
      </c>
      <c r="J115" s="59" t="s">
        <v>127</v>
      </c>
      <c r="L115" s="7"/>
      <c r="N115" s="7"/>
      <c r="O115" s="7"/>
      <c r="P115" s="7"/>
      <c r="R115" s="7"/>
      <c r="S115" s="7"/>
      <c r="U115" s="7"/>
      <c r="V115" s="7"/>
    </row>
    <row r="116" spans="1:22" x14ac:dyDescent="0.2">
      <c r="A116" s="85">
        <v>252</v>
      </c>
      <c r="B116" s="87"/>
      <c r="C116" s="18" t="s">
        <v>96</v>
      </c>
      <c r="D116" s="18"/>
      <c r="E116" s="2"/>
      <c r="F116" s="86">
        <v>0</v>
      </c>
      <c r="G116" s="89">
        <v>0</v>
      </c>
      <c r="H116" s="2"/>
      <c r="I116" s="187"/>
      <c r="J116" s="59" t="s">
        <v>127</v>
      </c>
      <c r="L116" s="7"/>
      <c r="N116" s="7"/>
      <c r="O116" s="7"/>
      <c r="P116" s="7"/>
      <c r="R116" s="7"/>
      <c r="S116" s="7"/>
      <c r="U116" s="7"/>
      <c r="V116" s="7"/>
    </row>
    <row r="117" spans="1:22" x14ac:dyDescent="0.2">
      <c r="A117" s="85">
        <v>253</v>
      </c>
      <c r="B117" s="87"/>
      <c r="C117" s="18" t="s">
        <v>72</v>
      </c>
      <c r="D117" s="18"/>
      <c r="E117" s="2"/>
      <c r="F117" s="86">
        <v>0</v>
      </c>
      <c r="G117" s="84"/>
      <c r="H117" s="2"/>
      <c r="I117" s="184"/>
      <c r="J117" s="59" t="s">
        <v>127</v>
      </c>
      <c r="L117" s="7"/>
      <c r="N117" s="7"/>
      <c r="O117" s="7"/>
      <c r="P117" s="7"/>
      <c r="R117" s="7"/>
      <c r="S117" s="7"/>
      <c r="U117" s="7"/>
      <c r="V117" s="7"/>
    </row>
    <row r="118" spans="1:22" x14ac:dyDescent="0.2">
      <c r="A118" s="85">
        <v>254</v>
      </c>
      <c r="B118" s="87"/>
      <c r="C118" s="18" t="s">
        <v>86</v>
      </c>
      <c r="D118" s="18"/>
      <c r="E118" s="2"/>
      <c r="F118" s="86">
        <v>0</v>
      </c>
      <c r="G118" s="84"/>
      <c r="H118" s="2"/>
      <c r="I118" s="184"/>
      <c r="J118" s="59" t="s">
        <v>127</v>
      </c>
      <c r="L118" s="7"/>
      <c r="N118" s="7"/>
      <c r="O118" s="7"/>
      <c r="P118" s="7"/>
      <c r="R118" s="7"/>
      <c r="S118" s="7"/>
      <c r="U118" s="7"/>
      <c r="V118" s="7"/>
    </row>
    <row r="119" spans="1:22" x14ac:dyDescent="0.2">
      <c r="A119" s="85"/>
      <c r="B119" s="87"/>
      <c r="C119" s="18"/>
      <c r="D119" s="18"/>
      <c r="E119" s="2"/>
      <c r="F119" s="219"/>
      <c r="G119" s="220"/>
      <c r="H119" s="2"/>
      <c r="I119" s="184"/>
      <c r="J119" s="59"/>
      <c r="L119" s="7"/>
      <c r="N119" s="7"/>
      <c r="O119" s="7"/>
      <c r="P119" s="7"/>
      <c r="R119" s="7"/>
      <c r="S119" s="7"/>
      <c r="U119" s="7"/>
      <c r="V119" s="7"/>
    </row>
    <row r="120" spans="1:22" x14ac:dyDescent="0.2">
      <c r="A120" s="82">
        <v>250</v>
      </c>
      <c r="B120" s="87"/>
      <c r="C120" s="83" t="s">
        <v>124</v>
      </c>
      <c r="D120" s="18"/>
      <c r="E120" s="2"/>
      <c r="F120" s="240">
        <f>SUM(F115:F118)</f>
        <v>113754</v>
      </c>
      <c r="G120" s="88">
        <f>G115+G116</f>
        <v>2</v>
      </c>
      <c r="H120" s="2"/>
      <c r="I120" s="184" t="s">
        <v>125</v>
      </c>
      <c r="J120" s="59">
        <v>2451</v>
      </c>
      <c r="L120" s="7"/>
      <c r="N120" s="7"/>
      <c r="O120" s="7"/>
      <c r="P120" s="7"/>
      <c r="R120" s="7"/>
      <c r="S120" s="7"/>
      <c r="U120" s="7"/>
      <c r="V120" s="7"/>
    </row>
    <row r="121" spans="1:22" x14ac:dyDescent="0.2">
      <c r="A121" s="82"/>
      <c r="B121" s="87"/>
      <c r="C121" s="83"/>
      <c r="D121" s="18"/>
      <c r="E121" s="2"/>
      <c r="F121" s="219"/>
      <c r="G121" s="220"/>
      <c r="H121" s="2"/>
      <c r="I121" s="184"/>
      <c r="J121" s="59"/>
      <c r="L121" s="7"/>
      <c r="N121" s="7"/>
      <c r="O121" s="7"/>
      <c r="P121" s="7"/>
      <c r="R121" s="7"/>
      <c r="S121" s="7"/>
      <c r="U121" s="7"/>
      <c r="V121" s="7"/>
    </row>
    <row r="122" spans="1:22" x14ac:dyDescent="0.2">
      <c r="A122" s="82"/>
      <c r="B122" s="87"/>
      <c r="C122" s="83"/>
      <c r="D122" s="18"/>
      <c r="E122" s="2"/>
      <c r="F122" s="219"/>
      <c r="G122" s="220"/>
      <c r="H122" s="2"/>
      <c r="I122" s="184"/>
      <c r="J122" s="59"/>
      <c r="L122" s="7"/>
      <c r="N122" s="7"/>
      <c r="O122" s="7"/>
      <c r="P122" s="7"/>
      <c r="R122" s="7"/>
      <c r="S122" s="7"/>
      <c r="U122" s="7"/>
      <c r="V122" s="7"/>
    </row>
    <row r="123" spans="1:22" x14ac:dyDescent="0.2">
      <c r="A123" s="85">
        <v>261</v>
      </c>
      <c r="B123" s="33"/>
      <c r="C123" s="18" t="s">
        <v>130</v>
      </c>
      <c r="D123" s="18"/>
      <c r="E123" s="2"/>
      <c r="F123" s="86">
        <f>135*143</f>
        <v>19305</v>
      </c>
      <c r="G123" s="84"/>
      <c r="H123" s="2"/>
      <c r="I123" s="184" t="s">
        <v>426</v>
      </c>
      <c r="J123" s="59" t="s">
        <v>132</v>
      </c>
      <c r="L123" s="7"/>
      <c r="N123" s="7"/>
      <c r="O123" s="7"/>
      <c r="P123" s="7"/>
      <c r="R123" s="7"/>
      <c r="S123" s="7"/>
      <c r="U123" s="7"/>
      <c r="V123" s="7"/>
    </row>
    <row r="124" spans="1:22" x14ac:dyDescent="0.2">
      <c r="A124" s="85">
        <v>262</v>
      </c>
      <c r="B124" s="33"/>
      <c r="C124" s="18" t="s">
        <v>133</v>
      </c>
      <c r="D124" s="18"/>
      <c r="E124" s="2"/>
      <c r="F124" s="86">
        <f>345*50</f>
        <v>17250</v>
      </c>
      <c r="G124" s="84"/>
      <c r="H124" s="2"/>
      <c r="I124" s="184" t="s">
        <v>425</v>
      </c>
      <c r="J124" s="59" t="s">
        <v>135</v>
      </c>
      <c r="L124" s="7"/>
      <c r="N124" s="7"/>
      <c r="O124" s="7"/>
      <c r="P124" s="7"/>
      <c r="R124" s="7"/>
      <c r="S124" s="7"/>
      <c r="U124" s="7"/>
      <c r="V124" s="7"/>
    </row>
    <row r="125" spans="1:22" x14ac:dyDescent="0.2">
      <c r="A125" s="85">
        <v>263</v>
      </c>
      <c r="B125" s="33"/>
      <c r="C125" s="18" t="s">
        <v>136</v>
      </c>
      <c r="D125" s="18"/>
      <c r="E125" s="2"/>
      <c r="F125" s="86"/>
      <c r="G125" s="84"/>
      <c r="H125" s="2"/>
      <c r="I125" s="184"/>
      <c r="J125" s="59" t="s">
        <v>138</v>
      </c>
      <c r="L125" s="7"/>
      <c r="N125" s="7"/>
      <c r="O125" s="7"/>
      <c r="P125" s="7"/>
      <c r="R125" s="7"/>
      <c r="S125" s="7"/>
      <c r="U125" s="7"/>
      <c r="V125" s="7"/>
    </row>
    <row r="126" spans="1:22" x14ac:dyDescent="0.2">
      <c r="A126" s="85">
        <v>264</v>
      </c>
      <c r="B126" s="33"/>
      <c r="C126" s="18" t="s">
        <v>139</v>
      </c>
      <c r="D126" s="18"/>
      <c r="E126" s="2"/>
      <c r="F126" s="86"/>
      <c r="G126" s="84"/>
      <c r="H126" s="2"/>
      <c r="I126" s="184"/>
      <c r="J126" s="59" t="s">
        <v>141</v>
      </c>
      <c r="L126" s="7"/>
      <c r="N126" s="7"/>
      <c r="O126" s="7"/>
      <c r="P126" s="7"/>
      <c r="R126" s="7"/>
      <c r="S126" s="7"/>
      <c r="U126" s="7"/>
      <c r="V126" s="7"/>
    </row>
    <row r="127" spans="1:22" x14ac:dyDescent="0.2">
      <c r="A127" s="85">
        <v>265</v>
      </c>
      <c r="B127" s="33"/>
      <c r="C127" s="18" t="s">
        <v>142</v>
      </c>
      <c r="D127" s="18"/>
      <c r="E127" s="2"/>
      <c r="F127" s="86"/>
      <c r="G127" s="84"/>
      <c r="H127" s="2"/>
      <c r="I127" s="184"/>
      <c r="J127" s="59" t="s">
        <v>144</v>
      </c>
      <c r="L127" s="7"/>
      <c r="N127" s="7"/>
      <c r="O127" s="7"/>
      <c r="P127" s="7"/>
      <c r="R127" s="7"/>
      <c r="S127" s="7"/>
      <c r="U127" s="7"/>
      <c r="V127" s="7"/>
    </row>
    <row r="128" spans="1:22" x14ac:dyDescent="0.2">
      <c r="A128" s="85">
        <v>266</v>
      </c>
      <c r="B128" s="33"/>
      <c r="C128" s="18" t="s">
        <v>145</v>
      </c>
      <c r="D128" s="18"/>
      <c r="E128" s="2"/>
      <c r="F128" s="86">
        <f>145*200</f>
        <v>29000</v>
      </c>
      <c r="G128" s="84"/>
      <c r="H128" s="2"/>
      <c r="I128" s="184" t="s">
        <v>410</v>
      </c>
      <c r="J128" s="59" t="s">
        <v>147</v>
      </c>
      <c r="L128" s="7"/>
      <c r="N128" s="7"/>
      <c r="O128" s="7"/>
      <c r="P128" s="7"/>
      <c r="R128" s="7"/>
      <c r="S128" s="7"/>
      <c r="U128" s="7"/>
      <c r="V128" s="7"/>
    </row>
    <row r="129" spans="1:22" x14ac:dyDescent="0.2">
      <c r="A129" s="85">
        <v>267</v>
      </c>
      <c r="B129" s="33"/>
      <c r="C129" s="18" t="s">
        <v>148</v>
      </c>
      <c r="D129" s="18"/>
      <c r="E129" s="2"/>
      <c r="F129" s="86">
        <f>(12*700)+(6*700)</f>
        <v>12600</v>
      </c>
      <c r="G129" s="84"/>
      <c r="H129" s="2"/>
      <c r="I129" s="184" t="s">
        <v>449</v>
      </c>
      <c r="J129" s="59" t="s">
        <v>150</v>
      </c>
      <c r="L129" s="7"/>
      <c r="N129" s="7"/>
      <c r="O129" s="7"/>
      <c r="P129" s="7"/>
      <c r="R129" s="7"/>
      <c r="S129" s="7"/>
      <c r="U129" s="7"/>
      <c r="V129" s="7"/>
    </row>
    <row r="130" spans="1:22" x14ac:dyDescent="0.2">
      <c r="A130" s="85">
        <v>268</v>
      </c>
      <c r="B130" s="33"/>
      <c r="C130" s="18" t="s">
        <v>151</v>
      </c>
      <c r="D130" s="18"/>
      <c r="E130" s="2"/>
      <c r="F130" s="86"/>
      <c r="G130" s="84"/>
      <c r="H130" s="2"/>
      <c r="I130" s="184"/>
      <c r="J130" s="59" t="s">
        <v>153</v>
      </c>
      <c r="L130" s="7"/>
      <c r="N130" s="7"/>
      <c r="O130" s="7"/>
      <c r="P130" s="7"/>
      <c r="R130" s="7"/>
      <c r="S130" s="7"/>
      <c r="U130" s="7"/>
      <c r="V130" s="7"/>
    </row>
    <row r="131" spans="1:22" x14ac:dyDescent="0.2">
      <c r="A131" s="85">
        <v>269</v>
      </c>
      <c r="B131" s="33"/>
      <c r="C131" s="41" t="s">
        <v>154</v>
      </c>
      <c r="D131" s="18"/>
      <c r="E131" s="2"/>
      <c r="F131" s="86"/>
      <c r="G131" s="84"/>
      <c r="H131" s="2"/>
      <c r="I131" s="184"/>
      <c r="J131" s="59" t="s">
        <v>155</v>
      </c>
      <c r="L131" s="7"/>
      <c r="N131" s="7"/>
      <c r="O131" s="7"/>
      <c r="P131" s="7"/>
      <c r="R131" s="7"/>
      <c r="S131" s="7"/>
      <c r="U131" s="7"/>
      <c r="V131" s="7"/>
    </row>
    <row r="132" spans="1:22" x14ac:dyDescent="0.2">
      <c r="A132" s="85"/>
      <c r="B132" s="33"/>
      <c r="C132" s="41"/>
      <c r="D132" s="18"/>
      <c r="E132" s="2"/>
      <c r="F132" s="219"/>
      <c r="G132" s="220"/>
      <c r="H132" s="2"/>
      <c r="I132" s="184"/>
      <c r="J132" s="59"/>
      <c r="L132" s="7"/>
      <c r="N132" s="7"/>
      <c r="O132" s="7"/>
      <c r="P132" s="7"/>
      <c r="R132" s="7"/>
      <c r="S132" s="7"/>
      <c r="U132" s="7"/>
      <c r="V132" s="7"/>
    </row>
    <row r="133" spans="1:22" s="37" customFormat="1" x14ac:dyDescent="0.2">
      <c r="A133" s="82">
        <v>260</v>
      </c>
      <c r="B133" s="33"/>
      <c r="C133" s="83" t="s">
        <v>128</v>
      </c>
      <c r="D133" s="41"/>
      <c r="E133" s="2"/>
      <c r="F133" s="240">
        <f>SUM(F122:F132)</f>
        <v>78155</v>
      </c>
      <c r="G133" s="84"/>
      <c r="I133" s="184" t="s">
        <v>129</v>
      </c>
      <c r="J133" s="71"/>
    </row>
    <row r="134" spans="1:22" s="37" customFormat="1" x14ac:dyDescent="0.2">
      <c r="A134" s="233"/>
      <c r="B134" s="234"/>
      <c r="C134" s="235"/>
      <c r="D134" s="232"/>
      <c r="F134" s="219"/>
      <c r="G134" s="220"/>
      <c r="I134" s="236"/>
      <c r="J134" s="71"/>
    </row>
    <row r="135" spans="1:22" x14ac:dyDescent="0.2">
      <c r="A135" s="99"/>
      <c r="B135" s="100"/>
      <c r="C135" s="237" t="s">
        <v>297</v>
      </c>
      <c r="D135" s="101"/>
      <c r="E135" s="2"/>
      <c r="F135" s="240">
        <f>F90+F96+F104+F112+F120+F133</f>
        <v>1934943.5</v>
      </c>
      <c r="G135" s="102">
        <f>G90+G96+G104+G112+G120+G133</f>
        <v>37.5</v>
      </c>
      <c r="H135" s="2"/>
      <c r="I135" s="191" t="s">
        <v>298</v>
      </c>
      <c r="J135" s="81" t="s">
        <v>156</v>
      </c>
      <c r="L135" s="7"/>
      <c r="N135" s="7"/>
      <c r="O135" s="7"/>
      <c r="P135" s="7"/>
      <c r="R135" s="7"/>
      <c r="S135" s="7"/>
      <c r="U135" s="7"/>
      <c r="V135" s="7"/>
    </row>
    <row r="136" spans="1:22" x14ac:dyDescent="0.2">
      <c r="A136" s="7"/>
      <c r="C136" s="7"/>
      <c r="I136" s="7"/>
      <c r="J136" s="81"/>
      <c r="L136" s="7"/>
      <c r="N136" s="7"/>
      <c r="O136" s="7"/>
      <c r="P136" s="7"/>
      <c r="R136" s="7"/>
      <c r="S136" s="7"/>
      <c r="U136" s="7"/>
      <c r="V136" s="7"/>
    </row>
    <row r="137" spans="1:22" x14ac:dyDescent="0.2">
      <c r="A137" s="104">
        <v>300</v>
      </c>
      <c r="B137" s="33"/>
      <c r="C137" s="239" t="s">
        <v>34</v>
      </c>
      <c r="I137" s="7"/>
      <c r="J137" s="81"/>
      <c r="L137" s="7"/>
      <c r="N137" s="7"/>
      <c r="O137" s="7"/>
      <c r="P137" s="7"/>
      <c r="R137" s="7"/>
      <c r="S137" s="7"/>
      <c r="U137" s="7"/>
      <c r="V137" s="7"/>
    </row>
    <row r="138" spans="1:22" x14ac:dyDescent="0.2">
      <c r="A138" s="85">
        <v>310</v>
      </c>
      <c r="B138" s="87"/>
      <c r="C138" s="18" t="s">
        <v>291</v>
      </c>
      <c r="D138" s="18"/>
      <c r="E138" s="2"/>
      <c r="F138" s="86">
        <f>1.5*35674</f>
        <v>53511</v>
      </c>
      <c r="G138" s="89">
        <v>1.5</v>
      </c>
      <c r="H138" s="2"/>
      <c r="I138" s="405" t="s">
        <v>392</v>
      </c>
      <c r="J138" s="59" t="s">
        <v>157</v>
      </c>
      <c r="L138" s="7"/>
      <c r="N138" s="7"/>
      <c r="O138" s="7"/>
      <c r="P138" s="7"/>
      <c r="R138" s="7"/>
      <c r="S138" s="7"/>
      <c r="U138" s="7"/>
      <c r="V138" s="7"/>
    </row>
    <row r="139" spans="1:22" x14ac:dyDescent="0.2">
      <c r="A139" s="85">
        <v>320</v>
      </c>
      <c r="B139" s="33">
        <v>0</v>
      </c>
      <c r="C139" s="18" t="s">
        <v>292</v>
      </c>
      <c r="D139" s="18"/>
      <c r="E139" s="2"/>
      <c r="F139" s="86"/>
      <c r="G139" s="84"/>
      <c r="H139" s="2"/>
      <c r="I139" s="185"/>
      <c r="J139" s="59">
        <v>3200</v>
      </c>
      <c r="L139" s="7"/>
      <c r="N139" s="7"/>
      <c r="O139" s="7"/>
      <c r="P139" s="7"/>
      <c r="R139" s="7"/>
      <c r="S139" s="7"/>
      <c r="U139" s="7"/>
      <c r="V139" s="7"/>
    </row>
    <row r="140" spans="1:22" x14ac:dyDescent="0.2">
      <c r="A140" s="85">
        <v>330</v>
      </c>
      <c r="B140" s="33"/>
      <c r="C140" s="41" t="s">
        <v>293</v>
      </c>
      <c r="D140" s="41"/>
      <c r="E140" s="2"/>
      <c r="F140" s="86"/>
      <c r="G140" s="84"/>
      <c r="H140" s="2"/>
      <c r="I140" s="192"/>
      <c r="J140" s="59">
        <v>3300</v>
      </c>
      <c r="L140" s="7"/>
      <c r="N140" s="7"/>
      <c r="O140" s="7"/>
      <c r="P140" s="7"/>
      <c r="R140" s="7"/>
      <c r="S140" s="7"/>
      <c r="U140" s="7"/>
      <c r="V140" s="7"/>
    </row>
    <row r="141" spans="1:22" x14ac:dyDescent="0.2">
      <c r="A141" s="85">
        <v>340</v>
      </c>
      <c r="B141" s="33"/>
      <c r="C141" s="41" t="s">
        <v>158</v>
      </c>
      <c r="D141" s="41"/>
      <c r="E141" s="2"/>
      <c r="F141" s="86"/>
      <c r="G141" s="84"/>
      <c r="H141" s="2"/>
      <c r="I141" s="192"/>
      <c r="J141" s="59">
        <v>3300</v>
      </c>
      <c r="L141" s="7"/>
      <c r="N141" s="7"/>
      <c r="O141" s="7"/>
      <c r="P141" s="7"/>
      <c r="R141" s="7"/>
      <c r="S141" s="7"/>
      <c r="U141" s="7"/>
      <c r="V141" s="7"/>
    </row>
    <row r="142" spans="1:22" x14ac:dyDescent="0.2">
      <c r="A142" s="85">
        <v>350</v>
      </c>
      <c r="B142" s="33"/>
      <c r="C142" s="41" t="s">
        <v>294</v>
      </c>
      <c r="D142" s="41"/>
      <c r="E142" s="2"/>
      <c r="F142" s="86">
        <f>(307*1.16)*180</f>
        <v>64101.599999999991</v>
      </c>
      <c r="G142" s="84"/>
      <c r="H142" s="2"/>
      <c r="I142" s="185" t="s">
        <v>406</v>
      </c>
      <c r="J142" s="59">
        <v>3400</v>
      </c>
      <c r="L142" s="7"/>
      <c r="N142" s="7"/>
      <c r="O142" s="7"/>
      <c r="P142" s="7"/>
      <c r="R142" s="7"/>
      <c r="S142" s="7"/>
      <c r="U142" s="7"/>
      <c r="V142" s="7"/>
    </row>
    <row r="143" spans="1:22" x14ac:dyDescent="0.2">
      <c r="A143" s="85">
        <v>360</v>
      </c>
      <c r="B143" s="33"/>
      <c r="C143" s="41" t="s">
        <v>295</v>
      </c>
      <c r="D143" s="41"/>
      <c r="E143" s="2"/>
      <c r="F143" s="86"/>
      <c r="G143" s="84"/>
      <c r="H143" s="2"/>
      <c r="I143" s="185"/>
      <c r="J143" s="59">
        <v>3510</v>
      </c>
      <c r="L143" s="7"/>
      <c r="N143" s="7"/>
      <c r="O143" s="7"/>
      <c r="P143" s="7"/>
      <c r="R143" s="7"/>
      <c r="S143" s="7"/>
      <c r="U143" s="7"/>
      <c r="V143" s="7"/>
    </row>
    <row r="144" spans="1:22" ht="24" x14ac:dyDescent="0.2">
      <c r="A144" s="85">
        <v>370</v>
      </c>
      <c r="B144" s="33"/>
      <c r="C144" s="19" t="s">
        <v>27</v>
      </c>
      <c r="D144" s="24" t="s">
        <v>443</v>
      </c>
      <c r="E144" s="2"/>
      <c r="F144" s="86">
        <f>((3*6)+(3*3))*200</f>
        <v>5400</v>
      </c>
      <c r="G144" s="84"/>
      <c r="H144" s="2"/>
      <c r="I144" s="185" t="s">
        <v>409</v>
      </c>
      <c r="J144" s="59" t="s">
        <v>159</v>
      </c>
      <c r="L144" s="7"/>
      <c r="N144" s="7"/>
      <c r="O144" s="7"/>
      <c r="P144" s="7"/>
      <c r="R144" s="7"/>
      <c r="S144" s="7"/>
      <c r="U144" s="7"/>
      <c r="V144" s="7"/>
    </row>
    <row r="145" spans="1:22" x14ac:dyDescent="0.2">
      <c r="A145" s="85"/>
      <c r="B145" s="33"/>
      <c r="C145" s="19"/>
      <c r="D145" s="106"/>
      <c r="E145" s="37"/>
      <c r="F145" s="219"/>
      <c r="G145" s="220"/>
      <c r="H145" s="2"/>
      <c r="I145" s="185"/>
      <c r="J145" s="59"/>
      <c r="L145" s="7"/>
      <c r="N145" s="7"/>
      <c r="O145" s="7"/>
      <c r="P145" s="7"/>
      <c r="R145" s="7"/>
      <c r="S145" s="7"/>
      <c r="U145" s="7"/>
      <c r="V145" s="7"/>
    </row>
    <row r="146" spans="1:22" s="37" customFormat="1" x14ac:dyDescent="0.2">
      <c r="A146" s="104"/>
      <c r="B146" s="33"/>
      <c r="C146" s="239" t="s">
        <v>299</v>
      </c>
      <c r="D146" s="33"/>
      <c r="E146" s="2"/>
      <c r="F146" s="240">
        <f>SUM(F136:F145)</f>
        <v>123012.59999999999</v>
      </c>
      <c r="G146" s="88">
        <f>G138</f>
        <v>1.5</v>
      </c>
      <c r="H146" s="2"/>
      <c r="I146" s="183" t="s">
        <v>300</v>
      </c>
      <c r="J146" s="71"/>
    </row>
    <row r="147" spans="1:22" s="37" customFormat="1" x14ac:dyDescent="0.2">
      <c r="A147" s="104"/>
      <c r="B147" s="33"/>
      <c r="C147" s="239"/>
      <c r="D147" s="33"/>
      <c r="E147" s="2"/>
      <c r="F147" s="219"/>
      <c r="G147" s="220"/>
      <c r="H147" s="2"/>
      <c r="I147" s="183"/>
      <c r="J147" s="71"/>
    </row>
    <row r="148" spans="1:22" s="37" customFormat="1" x14ac:dyDescent="0.2">
      <c r="A148" s="104">
        <v>400</v>
      </c>
      <c r="B148" s="33"/>
      <c r="C148" s="79" t="s">
        <v>35</v>
      </c>
      <c r="D148" s="79"/>
      <c r="E148" s="2"/>
      <c r="F148" s="219"/>
      <c r="G148" s="220"/>
      <c r="H148" s="2"/>
      <c r="I148" s="183"/>
      <c r="J148" s="71"/>
    </row>
    <row r="149" spans="1:22" x14ac:dyDescent="0.2">
      <c r="A149" s="7"/>
      <c r="C149" s="7"/>
      <c r="I149" s="7"/>
      <c r="J149" s="81" t="s">
        <v>160</v>
      </c>
      <c r="L149" s="7"/>
      <c r="N149" s="7"/>
      <c r="O149" s="7"/>
      <c r="P149" s="7"/>
      <c r="R149" s="7"/>
      <c r="S149" s="7"/>
      <c r="U149" s="7"/>
      <c r="V149" s="7"/>
    </row>
    <row r="150" spans="1:22" x14ac:dyDescent="0.2">
      <c r="A150" s="85">
        <v>410</v>
      </c>
      <c r="B150" s="87"/>
      <c r="C150" s="18" t="s">
        <v>161</v>
      </c>
      <c r="D150" s="18"/>
      <c r="E150" s="2"/>
      <c r="F150" s="86">
        <f>(1.5*38928)</f>
        <v>58392</v>
      </c>
      <c r="G150" s="89">
        <v>1.5</v>
      </c>
      <c r="H150" s="2"/>
      <c r="I150" s="399" t="s">
        <v>497</v>
      </c>
      <c r="J150" s="59" t="s">
        <v>163</v>
      </c>
      <c r="L150" s="7"/>
      <c r="N150" s="7"/>
      <c r="O150" s="7"/>
      <c r="P150" s="7"/>
      <c r="R150" s="7"/>
      <c r="S150" s="7"/>
      <c r="U150" s="7"/>
      <c r="V150" s="7"/>
    </row>
    <row r="151" spans="1:22" x14ac:dyDescent="0.2">
      <c r="A151" s="85">
        <v>415</v>
      </c>
      <c r="B151" s="33"/>
      <c r="C151" s="18" t="s">
        <v>164</v>
      </c>
      <c r="D151" s="18"/>
      <c r="E151" s="2"/>
      <c r="F151" s="86">
        <f>(0.5*12000)*12</f>
        <v>72000</v>
      </c>
      <c r="G151" s="84"/>
      <c r="H151" s="2"/>
      <c r="I151" s="184" t="s">
        <v>407</v>
      </c>
      <c r="J151" s="59" t="s">
        <v>166</v>
      </c>
      <c r="L151" s="7"/>
      <c r="N151" s="7"/>
      <c r="O151" s="7"/>
      <c r="P151" s="7"/>
      <c r="R151" s="7"/>
      <c r="S151" s="7"/>
      <c r="U151" s="7"/>
      <c r="V151" s="7"/>
    </row>
    <row r="152" spans="1:22" x14ac:dyDescent="0.2">
      <c r="A152" s="85">
        <v>420</v>
      </c>
      <c r="B152" s="33"/>
      <c r="C152" s="41" t="s">
        <v>167</v>
      </c>
      <c r="D152" s="41"/>
      <c r="E152" s="2"/>
      <c r="F152" s="86">
        <v>10000</v>
      </c>
      <c r="G152" s="84"/>
      <c r="H152" s="2"/>
      <c r="I152" s="184" t="s">
        <v>441</v>
      </c>
      <c r="J152" s="59" t="s">
        <v>169</v>
      </c>
      <c r="L152" s="7"/>
      <c r="N152" s="7"/>
      <c r="O152" s="7"/>
      <c r="P152" s="7"/>
      <c r="R152" s="7"/>
      <c r="S152" s="7"/>
      <c r="U152" s="7"/>
      <c r="V152" s="7"/>
    </row>
    <row r="153" spans="1:22" x14ac:dyDescent="0.2">
      <c r="A153" s="85">
        <v>425</v>
      </c>
      <c r="B153" s="33"/>
      <c r="C153" s="41" t="s">
        <v>170</v>
      </c>
      <c r="D153" s="41"/>
      <c r="E153" s="2"/>
      <c r="F153" s="86"/>
      <c r="G153" s="84"/>
      <c r="H153" s="2"/>
      <c r="I153" s="184"/>
      <c r="J153" s="59">
        <v>4230</v>
      </c>
      <c r="L153" s="7"/>
      <c r="N153" s="7"/>
      <c r="O153" s="7"/>
      <c r="P153" s="7"/>
      <c r="R153" s="7"/>
      <c r="S153" s="7"/>
      <c r="U153" s="7"/>
      <c r="V153" s="7"/>
    </row>
    <row r="154" spans="1:22" x14ac:dyDescent="0.2">
      <c r="A154" s="85">
        <v>430</v>
      </c>
      <c r="B154" s="33"/>
      <c r="C154" s="41" t="s">
        <v>172</v>
      </c>
      <c r="D154" s="41"/>
      <c r="E154" s="2"/>
      <c r="F154" s="86">
        <v>2000</v>
      </c>
      <c r="G154" s="84"/>
      <c r="H154" s="2"/>
      <c r="I154" s="184"/>
      <c r="J154" s="59" t="s">
        <v>174</v>
      </c>
      <c r="L154" s="7"/>
      <c r="N154" s="7"/>
      <c r="O154" s="7"/>
      <c r="P154" s="7"/>
      <c r="R154" s="7"/>
      <c r="S154" s="7"/>
      <c r="U154" s="7"/>
      <c r="V154" s="7"/>
    </row>
    <row r="155" spans="1:22" s="38" customFormat="1" x14ac:dyDescent="0.2">
      <c r="A155" s="85">
        <v>435</v>
      </c>
      <c r="B155" s="42"/>
      <c r="C155" s="41" t="s">
        <v>175</v>
      </c>
      <c r="D155" s="41"/>
      <c r="E155" s="37"/>
      <c r="F155" s="86"/>
      <c r="G155" s="84"/>
      <c r="H155" s="37"/>
      <c r="I155" s="184"/>
      <c r="J155" s="105" t="s">
        <v>155</v>
      </c>
    </row>
    <row r="156" spans="1:22" x14ac:dyDescent="0.2">
      <c r="A156" s="85">
        <v>440</v>
      </c>
      <c r="B156" s="33"/>
      <c r="C156" s="41" t="s">
        <v>177</v>
      </c>
      <c r="D156" s="41"/>
      <c r="E156" s="2"/>
      <c r="F156" s="86">
        <f>(3*12000)*12</f>
        <v>432000</v>
      </c>
      <c r="G156" s="84"/>
      <c r="H156" s="2"/>
      <c r="I156" s="184" t="s">
        <v>408</v>
      </c>
      <c r="J156" s="59">
        <v>5350</v>
      </c>
      <c r="L156" s="7"/>
      <c r="N156" s="7"/>
      <c r="O156" s="7"/>
      <c r="P156" s="7"/>
      <c r="R156" s="7"/>
      <c r="S156" s="7"/>
      <c r="U156" s="7"/>
      <c r="V156" s="7"/>
    </row>
    <row r="157" spans="1:22" x14ac:dyDescent="0.2">
      <c r="A157" s="85">
        <v>445</v>
      </c>
      <c r="B157" s="33"/>
      <c r="C157" s="41" t="s">
        <v>179</v>
      </c>
      <c r="D157" s="41"/>
      <c r="E157" s="2"/>
      <c r="F157" s="86">
        <v>6000</v>
      </c>
      <c r="G157" s="84"/>
      <c r="H157" s="2"/>
      <c r="I157" s="184" t="s">
        <v>418</v>
      </c>
      <c r="J157" s="59">
        <v>5300</v>
      </c>
      <c r="L157" s="7"/>
      <c r="N157" s="7"/>
      <c r="O157" s="408">
        <f>SUM(F162-(F150+F158))</f>
        <v>522500</v>
      </c>
      <c r="P157" s="7"/>
      <c r="R157" s="7"/>
      <c r="S157" s="7"/>
      <c r="U157" s="7"/>
      <c r="V157" s="7"/>
    </row>
    <row r="158" spans="1:22" s="38" customFormat="1" x14ac:dyDescent="0.2">
      <c r="A158" s="85">
        <v>450</v>
      </c>
      <c r="B158" s="42"/>
      <c r="C158" s="41" t="s">
        <v>27</v>
      </c>
      <c r="D158" s="41" t="s">
        <v>181</v>
      </c>
      <c r="E158" s="37"/>
      <c r="F158" s="86">
        <v>5000</v>
      </c>
      <c r="G158" s="84"/>
      <c r="H158" s="37"/>
      <c r="I158" s="184" t="s">
        <v>419</v>
      </c>
      <c r="J158" s="105"/>
    </row>
    <row r="159" spans="1:22" s="38" customFormat="1" x14ac:dyDescent="0.2">
      <c r="A159" s="85">
        <v>455</v>
      </c>
      <c r="B159" s="42"/>
      <c r="C159" s="41" t="s">
        <v>27</v>
      </c>
      <c r="D159" s="106" t="s">
        <v>182</v>
      </c>
      <c r="E159" s="37"/>
      <c r="F159" s="86">
        <v>500</v>
      </c>
      <c r="G159" s="84"/>
      <c r="H159" s="37"/>
      <c r="I159" s="184"/>
      <c r="J159" s="105"/>
    </row>
    <row r="160" spans="1:22" s="38" customFormat="1" x14ac:dyDescent="0.2">
      <c r="A160" s="85">
        <v>460</v>
      </c>
      <c r="B160" s="42"/>
      <c r="C160" s="19" t="s">
        <v>27</v>
      </c>
      <c r="D160" s="24"/>
      <c r="E160" s="37"/>
      <c r="F160" s="86"/>
      <c r="G160" s="84"/>
      <c r="H160" s="37"/>
      <c r="I160" s="193"/>
      <c r="J160" s="105" t="s">
        <v>155</v>
      </c>
    </row>
    <row r="161" spans="1:22" s="38" customFormat="1" x14ac:dyDescent="0.2">
      <c r="A161" s="85"/>
      <c r="B161" s="42"/>
      <c r="C161" s="19"/>
      <c r="D161" s="106"/>
      <c r="E161" s="37"/>
      <c r="F161" s="219"/>
      <c r="G161" s="220"/>
      <c r="H161" s="37"/>
      <c r="I161" s="194"/>
      <c r="J161" s="105"/>
    </row>
    <row r="162" spans="1:22" s="37" customFormat="1" x14ac:dyDescent="0.2">
      <c r="A162" s="104"/>
      <c r="B162" s="33"/>
      <c r="C162" s="239" t="s">
        <v>301</v>
      </c>
      <c r="D162" s="79"/>
      <c r="E162" s="2"/>
      <c r="F162" s="240">
        <f>SUM(F149:F161)</f>
        <v>585892</v>
      </c>
      <c r="G162" s="88">
        <f>G150</f>
        <v>1.5</v>
      </c>
      <c r="H162" s="2"/>
      <c r="I162" s="183" t="str">
        <f>C148&amp;" - Calculates automatically."</f>
        <v>Operation &amp; Maintenance of Plant - Calculates automatically.</v>
      </c>
      <c r="J162" s="71"/>
    </row>
    <row r="163" spans="1:22" s="37" customFormat="1" x14ac:dyDescent="0.2">
      <c r="A163" s="64"/>
      <c r="B163" s="44"/>
      <c r="F163" s="97"/>
      <c r="G163" s="203"/>
      <c r="I163" s="190"/>
      <c r="J163" s="71"/>
    </row>
    <row r="164" spans="1:22" s="37" customFormat="1" x14ac:dyDescent="0.2">
      <c r="A164" s="104">
        <v>500</v>
      </c>
      <c r="B164" s="33"/>
      <c r="C164" s="79" t="s">
        <v>36</v>
      </c>
      <c r="D164" s="79"/>
      <c r="F164" s="97"/>
      <c r="G164" s="98"/>
      <c r="I164" s="190"/>
      <c r="J164" s="71"/>
    </row>
    <row r="165" spans="1:22" x14ac:dyDescent="0.2">
      <c r="A165" s="7"/>
      <c r="C165" s="7"/>
      <c r="I165" s="7"/>
      <c r="J165" s="81" t="s">
        <v>183</v>
      </c>
      <c r="L165" s="7"/>
      <c r="N165" s="7"/>
      <c r="O165" s="7"/>
      <c r="P165" s="7"/>
      <c r="R165" s="7"/>
      <c r="S165" s="7"/>
      <c r="U165" s="7"/>
      <c r="V165" s="7"/>
    </row>
    <row r="166" spans="1:22" x14ac:dyDescent="0.2">
      <c r="A166" s="85">
        <v>510</v>
      </c>
      <c r="B166" s="87"/>
      <c r="C166" s="41" t="s">
        <v>184</v>
      </c>
      <c r="D166" s="41"/>
      <c r="E166" s="2"/>
      <c r="F166" s="84"/>
      <c r="G166" s="84"/>
      <c r="H166" s="2"/>
      <c r="I166" s="185" t="s">
        <v>260</v>
      </c>
      <c r="J166" s="59">
        <v>5100</v>
      </c>
      <c r="L166" s="7"/>
      <c r="N166" s="7"/>
      <c r="O166" s="7"/>
      <c r="P166" s="7"/>
      <c r="R166" s="7"/>
      <c r="S166" s="7"/>
      <c r="U166" s="7"/>
      <c r="V166" s="7"/>
    </row>
    <row r="167" spans="1:22" x14ac:dyDescent="0.2">
      <c r="A167" s="85">
        <v>520</v>
      </c>
      <c r="B167" s="87"/>
      <c r="C167" s="41" t="s">
        <v>185</v>
      </c>
      <c r="D167" s="41"/>
      <c r="E167" s="2"/>
      <c r="F167" s="84"/>
      <c r="G167" s="84"/>
      <c r="H167" s="2"/>
      <c r="I167" s="185" t="s">
        <v>260</v>
      </c>
      <c r="J167" s="59" t="s">
        <v>186</v>
      </c>
      <c r="L167" s="7"/>
      <c r="N167" s="7"/>
      <c r="O167" s="7"/>
      <c r="P167" s="7"/>
      <c r="R167" s="7"/>
      <c r="S167" s="7"/>
      <c r="U167" s="7"/>
      <c r="V167" s="7"/>
    </row>
    <row r="168" spans="1:22" x14ac:dyDescent="0.2">
      <c r="A168" s="85">
        <v>530</v>
      </c>
      <c r="B168" s="33"/>
      <c r="C168" s="41" t="s">
        <v>187</v>
      </c>
      <c r="D168" s="41"/>
      <c r="E168" s="2"/>
      <c r="F168" s="86"/>
      <c r="G168" s="84"/>
      <c r="H168" s="2"/>
      <c r="I168" s="185"/>
      <c r="J168" s="59">
        <v>5260</v>
      </c>
      <c r="L168" s="7"/>
      <c r="N168" s="7"/>
      <c r="O168" s="7"/>
      <c r="P168" s="7"/>
      <c r="R168" s="7"/>
      <c r="S168" s="7"/>
      <c r="U168" s="7"/>
      <c r="V168" s="7"/>
    </row>
    <row r="169" spans="1:22" x14ac:dyDescent="0.2">
      <c r="A169" s="85">
        <v>560</v>
      </c>
      <c r="B169" s="18"/>
      <c r="C169" s="22" t="s">
        <v>189</v>
      </c>
      <c r="D169" s="41"/>
      <c r="E169" s="2"/>
      <c r="F169" s="86"/>
      <c r="G169" s="84"/>
      <c r="H169" s="2"/>
      <c r="I169" s="194"/>
      <c r="J169" s="59" t="s">
        <v>191</v>
      </c>
      <c r="L169" s="7"/>
      <c r="N169" s="7"/>
      <c r="O169" s="7"/>
      <c r="P169" s="7"/>
      <c r="R169" s="7"/>
      <c r="S169" s="7"/>
      <c r="U169" s="7"/>
      <c r="V169" s="7"/>
    </row>
    <row r="170" spans="1:22" ht="24" x14ac:dyDescent="0.2">
      <c r="A170" s="85">
        <v>570</v>
      </c>
      <c r="B170" s="18"/>
      <c r="C170" s="19" t="s">
        <v>27</v>
      </c>
      <c r="D170" s="24"/>
      <c r="E170" s="2"/>
      <c r="F170" s="86" t="s">
        <v>21</v>
      </c>
      <c r="G170" s="84"/>
      <c r="H170" s="2"/>
      <c r="I170" s="185" t="s">
        <v>192</v>
      </c>
      <c r="J170" s="59" t="s">
        <v>193</v>
      </c>
      <c r="L170" s="7"/>
      <c r="N170" s="7"/>
      <c r="O170" s="7"/>
      <c r="P170" s="7"/>
      <c r="R170" s="7"/>
      <c r="S170" s="7"/>
      <c r="U170" s="7"/>
      <c r="V170" s="7"/>
    </row>
    <row r="171" spans="1:22" x14ac:dyDescent="0.2">
      <c r="A171" s="85"/>
      <c r="B171" s="18"/>
      <c r="C171" s="19"/>
      <c r="D171" s="106"/>
      <c r="E171" s="37"/>
      <c r="F171" s="219"/>
      <c r="G171" s="220"/>
      <c r="H171" s="2"/>
      <c r="I171" s="185"/>
      <c r="J171" s="59"/>
      <c r="L171" s="7"/>
      <c r="N171" s="7"/>
      <c r="O171" s="7"/>
      <c r="P171" s="7"/>
      <c r="R171" s="7"/>
      <c r="S171" s="7"/>
      <c r="U171" s="7"/>
      <c r="V171" s="7"/>
    </row>
    <row r="172" spans="1:22" x14ac:dyDescent="0.2">
      <c r="A172" s="104"/>
      <c r="B172" s="33"/>
      <c r="C172" s="239" t="s">
        <v>302</v>
      </c>
      <c r="D172" s="79"/>
      <c r="E172" s="2"/>
      <c r="F172" s="240">
        <f>SUM(F165:F171)</f>
        <v>0</v>
      </c>
      <c r="G172" s="84"/>
      <c r="H172" s="2"/>
      <c r="I172" s="183" t="str">
        <f>C164&amp;" - Calculates automatically."</f>
        <v>Benefits and Other Fixed Charges - Calculates automatically.</v>
      </c>
      <c r="J172" s="59"/>
      <c r="L172" s="7"/>
      <c r="N172" s="7"/>
      <c r="O172" s="7"/>
      <c r="P172" s="7"/>
      <c r="R172" s="7"/>
      <c r="S172" s="7"/>
      <c r="U172" s="7"/>
      <c r="V172" s="7"/>
    </row>
    <row r="173" spans="1:22" s="37" customFormat="1" x14ac:dyDescent="0.2">
      <c r="A173" s="64"/>
      <c r="B173" s="44"/>
      <c r="F173" s="97"/>
      <c r="G173" s="203"/>
      <c r="I173" s="190"/>
      <c r="J173" s="71"/>
    </row>
    <row r="174" spans="1:22" s="37" customFormat="1" x14ac:dyDescent="0.2">
      <c r="A174" s="104">
        <v>600</v>
      </c>
      <c r="B174" s="18"/>
      <c r="C174" s="35" t="s">
        <v>37</v>
      </c>
      <c r="F174" s="97"/>
      <c r="G174" s="98"/>
      <c r="I174" s="190"/>
      <c r="J174" s="71"/>
    </row>
    <row r="175" spans="1:22" x14ac:dyDescent="0.2">
      <c r="A175" s="7"/>
      <c r="C175" s="7"/>
      <c r="I175" s="7"/>
      <c r="J175" s="81" t="s">
        <v>194</v>
      </c>
      <c r="L175" s="7"/>
      <c r="N175" s="7"/>
      <c r="O175" s="7"/>
      <c r="P175" s="7"/>
      <c r="R175" s="7"/>
      <c r="S175" s="7"/>
      <c r="U175" s="7"/>
      <c r="V175" s="7"/>
    </row>
    <row r="176" spans="1:22" x14ac:dyDescent="0.2">
      <c r="A176" s="85">
        <v>610</v>
      </c>
      <c r="B176" s="18"/>
      <c r="C176" s="41" t="s">
        <v>195</v>
      </c>
      <c r="D176" s="41"/>
      <c r="E176" s="2"/>
      <c r="F176" s="86"/>
      <c r="G176" s="84"/>
      <c r="H176" s="2"/>
      <c r="I176" s="185"/>
      <c r="J176" s="59" t="s">
        <v>197</v>
      </c>
      <c r="L176" s="7"/>
      <c r="N176" s="7"/>
      <c r="O176" s="7"/>
      <c r="P176" s="7"/>
      <c r="R176" s="7"/>
      <c r="S176" s="7"/>
      <c r="U176" s="7"/>
      <c r="V176" s="7"/>
    </row>
    <row r="177" spans="1:22" x14ac:dyDescent="0.2">
      <c r="A177" s="85">
        <v>620</v>
      </c>
      <c r="B177" s="18"/>
      <c r="C177" s="41" t="s">
        <v>198</v>
      </c>
      <c r="D177" s="41"/>
      <c r="E177" s="2"/>
      <c r="F177" s="86"/>
      <c r="G177" s="84"/>
      <c r="H177" s="2"/>
      <c r="I177" s="185"/>
      <c r="J177" s="59" t="s">
        <v>197</v>
      </c>
      <c r="L177" s="7"/>
      <c r="N177" s="7"/>
      <c r="O177" s="7"/>
      <c r="P177" s="7"/>
      <c r="R177" s="7"/>
      <c r="S177" s="7"/>
      <c r="U177" s="7"/>
      <c r="V177" s="7"/>
    </row>
    <row r="178" spans="1:22" x14ac:dyDescent="0.2">
      <c r="A178" s="85"/>
      <c r="B178" s="18"/>
      <c r="C178" s="41"/>
      <c r="D178" s="41"/>
      <c r="E178" s="37"/>
      <c r="F178" s="219"/>
      <c r="G178" s="220"/>
      <c r="H178" s="37"/>
      <c r="I178" s="187"/>
      <c r="J178" s="59"/>
      <c r="L178" s="7"/>
      <c r="N178" s="7"/>
      <c r="O178" s="7"/>
      <c r="P178" s="7"/>
      <c r="R178" s="7"/>
      <c r="S178" s="7"/>
      <c r="U178" s="7"/>
      <c r="V178" s="7"/>
    </row>
    <row r="179" spans="1:22" s="37" customFormat="1" x14ac:dyDescent="0.2">
      <c r="A179" s="104"/>
      <c r="B179" s="18"/>
      <c r="C179" s="83" t="s">
        <v>303</v>
      </c>
      <c r="D179" s="35"/>
      <c r="E179" s="2"/>
      <c r="F179" s="240">
        <f>SUM(F175:F178)</f>
        <v>0</v>
      </c>
      <c r="G179" s="84"/>
      <c r="H179" s="2"/>
      <c r="I179" s="183" t="str">
        <f>C174&amp;" - Calculates automatically."</f>
        <v>Community Services - Calculates automatically.</v>
      </c>
      <c r="J179" s="71"/>
    </row>
    <row r="180" spans="1:22" s="37" customFormat="1" x14ac:dyDescent="0.2">
      <c r="A180" s="64"/>
      <c r="B180" s="44"/>
      <c r="F180" s="97"/>
      <c r="G180" s="203"/>
      <c r="I180" s="190"/>
      <c r="J180" s="71"/>
    </row>
    <row r="181" spans="1:22" s="37" customFormat="1" x14ac:dyDescent="0.2">
      <c r="A181" s="251">
        <v>700</v>
      </c>
      <c r="B181" s="44"/>
      <c r="C181" s="29" t="s">
        <v>40</v>
      </c>
      <c r="D181" s="29"/>
      <c r="E181" s="2"/>
      <c r="F181" s="30"/>
      <c r="G181" s="98"/>
      <c r="I181" s="190"/>
      <c r="J181" s="71"/>
    </row>
    <row r="182" spans="1:22" s="37" customFormat="1" ht="5.0999999999999996" customHeight="1" x14ac:dyDescent="0.2">
      <c r="A182" s="251"/>
      <c r="B182" s="44"/>
      <c r="C182" s="29"/>
      <c r="D182" s="29"/>
      <c r="E182" s="2"/>
      <c r="F182" s="30"/>
      <c r="G182" s="98"/>
      <c r="I182" s="190"/>
      <c r="J182" s="71"/>
    </row>
    <row r="183" spans="1:22" s="37" customFormat="1" x14ac:dyDescent="0.2">
      <c r="A183" s="184">
        <v>710</v>
      </c>
      <c r="B183" s="44"/>
      <c r="C183" s="19" t="s">
        <v>11</v>
      </c>
      <c r="D183" s="19"/>
      <c r="E183" s="2"/>
      <c r="F183" s="20"/>
      <c r="G183" s="84"/>
      <c r="I183" s="190"/>
      <c r="J183" s="71"/>
    </row>
    <row r="184" spans="1:22" s="37" customFormat="1" x14ac:dyDescent="0.2">
      <c r="A184" s="184">
        <v>720</v>
      </c>
      <c r="B184" s="44"/>
      <c r="C184" s="19" t="s">
        <v>19</v>
      </c>
      <c r="D184" s="19"/>
      <c r="E184" s="2"/>
      <c r="F184" s="20">
        <v>3000</v>
      </c>
      <c r="G184" s="84"/>
      <c r="I184" s="184" t="s">
        <v>437</v>
      </c>
      <c r="J184" s="71"/>
    </row>
    <row r="185" spans="1:22" s="37" customFormat="1" x14ac:dyDescent="0.2">
      <c r="A185" s="184">
        <v>730</v>
      </c>
      <c r="B185" s="44"/>
      <c r="C185" s="19" t="s">
        <v>43</v>
      </c>
      <c r="D185" s="19"/>
      <c r="E185" s="2"/>
      <c r="F185" s="20"/>
      <c r="G185" s="84"/>
      <c r="I185" s="184"/>
      <c r="J185" s="71"/>
    </row>
    <row r="186" spans="1:22" s="37" customFormat="1" x14ac:dyDescent="0.2">
      <c r="A186" s="184">
        <v>740</v>
      </c>
      <c r="B186" s="44"/>
      <c r="C186" s="19" t="s">
        <v>44</v>
      </c>
      <c r="D186" s="19"/>
      <c r="E186" s="2"/>
      <c r="F186" s="20">
        <v>17000</v>
      </c>
      <c r="G186" s="84"/>
      <c r="I186" s="184" t="s">
        <v>430</v>
      </c>
      <c r="J186" s="71"/>
    </row>
    <row r="187" spans="1:22" s="37" customFormat="1" x14ac:dyDescent="0.2">
      <c r="A187" s="184">
        <v>750</v>
      </c>
      <c r="B187" s="44"/>
      <c r="C187" s="19" t="s">
        <v>45</v>
      </c>
      <c r="D187" s="19"/>
      <c r="E187" s="2"/>
      <c r="F187" s="20"/>
      <c r="G187" s="84"/>
      <c r="I187" s="184"/>
      <c r="J187" s="71"/>
    </row>
    <row r="188" spans="1:22" s="37" customFormat="1" x14ac:dyDescent="0.2">
      <c r="A188" s="184">
        <v>760</v>
      </c>
      <c r="B188" s="44"/>
      <c r="C188" s="19" t="s">
        <v>47</v>
      </c>
      <c r="D188" s="19"/>
      <c r="E188" s="2"/>
      <c r="F188" s="20"/>
      <c r="G188" s="84"/>
      <c r="I188" s="184"/>
      <c r="J188" s="71"/>
    </row>
    <row r="189" spans="1:22" s="37" customFormat="1" x14ac:dyDescent="0.2">
      <c r="A189" s="184">
        <v>770</v>
      </c>
      <c r="B189" s="44"/>
      <c r="C189" s="19" t="s">
        <v>27</v>
      </c>
      <c r="D189" s="24" t="s">
        <v>428</v>
      </c>
      <c r="E189" s="2"/>
      <c r="F189" s="20">
        <v>10000</v>
      </c>
      <c r="G189" s="84"/>
      <c r="I189" s="184" t="s">
        <v>434</v>
      </c>
      <c r="J189" s="71"/>
    </row>
    <row r="190" spans="1:22" s="37" customFormat="1" x14ac:dyDescent="0.2">
      <c r="A190" s="184">
        <v>780</v>
      </c>
      <c r="B190" s="44"/>
      <c r="C190" s="19" t="s">
        <v>27</v>
      </c>
      <c r="D190" s="24"/>
      <c r="E190" s="2"/>
      <c r="F190" s="20"/>
      <c r="G190" s="84"/>
      <c r="I190" s="184"/>
      <c r="J190" s="71"/>
    </row>
    <row r="191" spans="1:22" s="37" customFormat="1" ht="5.0999999999999996" customHeight="1" x14ac:dyDescent="0.2">
      <c r="A191" s="184"/>
      <c r="B191" s="44"/>
      <c r="C191" s="19"/>
      <c r="D191" s="106"/>
      <c r="F191" s="252"/>
      <c r="G191" s="220"/>
      <c r="I191" s="184"/>
      <c r="J191" s="71"/>
    </row>
    <row r="192" spans="1:22" s="37" customFormat="1" x14ac:dyDescent="0.2">
      <c r="A192" s="184"/>
      <c r="B192" s="44"/>
      <c r="C192" s="35" t="s">
        <v>49</v>
      </c>
      <c r="D192" s="35"/>
      <c r="E192" s="2"/>
      <c r="F192" s="254">
        <f>SUM(F182:F191)</f>
        <v>30000</v>
      </c>
      <c r="G192" s="84"/>
      <c r="I192" s="184"/>
      <c r="J192" s="71"/>
    </row>
    <row r="193" spans="1:22" s="37" customFormat="1" x14ac:dyDescent="0.2">
      <c r="A193" s="64"/>
      <c r="B193" s="44"/>
      <c r="F193" s="97"/>
      <c r="G193" s="98"/>
      <c r="I193" s="190"/>
      <c r="J193" s="71"/>
    </row>
    <row r="194" spans="1:22" s="37" customFormat="1" x14ac:dyDescent="0.2">
      <c r="A194" s="104">
        <v>800</v>
      </c>
      <c r="B194" s="18"/>
      <c r="C194" s="35" t="s">
        <v>199</v>
      </c>
      <c r="D194" s="35"/>
      <c r="F194" s="97"/>
      <c r="G194" s="98"/>
      <c r="I194" s="190"/>
      <c r="J194" s="71"/>
    </row>
    <row r="195" spans="1:22" ht="5.0999999999999996" customHeight="1" x14ac:dyDescent="0.2">
      <c r="A195" s="7"/>
      <c r="C195" s="7"/>
      <c r="I195" s="7"/>
      <c r="J195" s="81" t="s">
        <v>194</v>
      </c>
      <c r="L195" s="7"/>
      <c r="N195" s="7"/>
      <c r="O195" s="7"/>
      <c r="P195" s="7"/>
      <c r="R195" s="7"/>
      <c r="S195" s="7"/>
      <c r="U195" s="7"/>
      <c r="V195" s="7"/>
    </row>
    <row r="196" spans="1:22" x14ac:dyDescent="0.2">
      <c r="A196" s="85">
        <v>820</v>
      </c>
      <c r="B196" s="18"/>
      <c r="C196" s="22" t="s">
        <v>51</v>
      </c>
      <c r="D196" s="41"/>
      <c r="E196" s="2"/>
      <c r="F196" s="86"/>
      <c r="G196" s="84"/>
      <c r="H196" s="2"/>
      <c r="I196" s="185" t="s">
        <v>200</v>
      </c>
      <c r="J196" s="59" t="s">
        <v>197</v>
      </c>
      <c r="L196" s="7"/>
      <c r="N196" s="7"/>
      <c r="O196" s="7"/>
      <c r="P196" s="7"/>
      <c r="R196" s="7"/>
      <c r="S196" s="7"/>
      <c r="U196" s="7"/>
      <c r="V196" s="7"/>
    </row>
    <row r="197" spans="1:22" x14ac:dyDescent="0.2">
      <c r="A197" s="85">
        <v>830</v>
      </c>
      <c r="B197" s="18"/>
      <c r="C197" s="22" t="s">
        <v>27</v>
      </c>
      <c r="D197" s="24" t="s">
        <v>21</v>
      </c>
      <c r="E197" s="2"/>
      <c r="F197" s="86" t="s">
        <v>21</v>
      </c>
      <c r="G197" s="84"/>
      <c r="H197" s="2"/>
      <c r="I197" s="194" t="s">
        <v>28</v>
      </c>
      <c r="J197" s="59"/>
      <c r="L197" s="7"/>
      <c r="N197" s="7"/>
      <c r="O197" s="7"/>
      <c r="P197" s="7"/>
      <c r="R197" s="7"/>
      <c r="S197" s="7"/>
      <c r="U197" s="7"/>
      <c r="V197" s="7"/>
    </row>
    <row r="198" spans="1:22" ht="5.0999999999999996" customHeight="1" x14ac:dyDescent="0.2">
      <c r="A198" s="85"/>
      <c r="B198" s="18"/>
      <c r="C198" s="22"/>
      <c r="D198" s="106"/>
      <c r="E198" s="37"/>
      <c r="F198" s="219"/>
      <c r="G198" s="220"/>
      <c r="H198" s="37"/>
      <c r="I198" s="194"/>
      <c r="J198" s="59"/>
      <c r="L198" s="7"/>
      <c r="N198" s="7"/>
      <c r="O198" s="7"/>
      <c r="P198" s="7"/>
      <c r="R198" s="7"/>
      <c r="S198" s="7"/>
      <c r="U198" s="7"/>
      <c r="V198" s="7"/>
    </row>
    <row r="199" spans="1:22" s="108" customFormat="1" ht="12.75" x14ac:dyDescent="0.2">
      <c r="A199" s="104"/>
      <c r="B199" s="18"/>
      <c r="C199" s="83" t="s">
        <v>304</v>
      </c>
      <c r="D199" s="35"/>
      <c r="E199" s="2"/>
      <c r="F199" s="240">
        <f>SUM(F195:F198)</f>
        <v>0</v>
      </c>
      <c r="G199" s="84"/>
      <c r="H199" s="2"/>
      <c r="I199" s="183" t="str">
        <f>C194&amp;" - Calculates automatically."</f>
        <v>Non-Operating Expenses - Calculates automatically.</v>
      </c>
    </row>
    <row r="200" spans="1:22" s="108" customFormat="1" ht="5.0999999999999996" customHeight="1" x14ac:dyDescent="0.2">
      <c r="A200" s="21"/>
      <c r="B200" s="107"/>
      <c r="C200" s="107"/>
      <c r="D200" s="107"/>
      <c r="F200" s="109"/>
      <c r="G200" s="204"/>
      <c r="I200" s="185"/>
    </row>
    <row r="201" spans="1:22" x14ac:dyDescent="0.2">
      <c r="A201" s="104"/>
      <c r="B201" s="110"/>
      <c r="C201" s="239" t="s">
        <v>305</v>
      </c>
      <c r="D201" s="110"/>
      <c r="E201" s="2"/>
      <c r="F201" s="242">
        <f>+F26-F81-F135-F146-F162-F172-F179+F192-F199</f>
        <v>173407.10000000021</v>
      </c>
      <c r="G201" s="88">
        <f>SUM(G199,G179,G172,G162,G146,G135,G81)</f>
        <v>46.5</v>
      </c>
      <c r="H201" s="2"/>
      <c r="I201" s="183" t="str">
        <f>C201&amp;" - Calculates automatically."</f>
        <v>GRAND TOTAL - Calculates automatically.</v>
      </c>
      <c r="J201" s="59"/>
      <c r="L201" s="7"/>
      <c r="N201" s="7"/>
      <c r="O201" s="7"/>
      <c r="P201" s="7"/>
      <c r="R201" s="7"/>
      <c r="S201" s="7"/>
      <c r="U201" s="7"/>
      <c r="V201" s="7"/>
    </row>
    <row r="202" spans="1:22" ht="12.75" x14ac:dyDescent="0.2">
      <c r="C202" s="55"/>
      <c r="D202" s="2"/>
      <c r="E202" s="2"/>
      <c r="F202" s="112"/>
      <c r="G202" s="60"/>
      <c r="H202" s="112"/>
      <c r="I202" s="195"/>
      <c r="J202" s="60"/>
      <c r="K202" s="112"/>
      <c r="L202" s="60"/>
      <c r="M202" s="112"/>
      <c r="N202" s="60"/>
      <c r="O202" s="264" t="s">
        <v>485</v>
      </c>
      <c r="P202" s="407">
        <f>F36+F41+F56+F71+F85+F93+F94+F99+F100+F115+F138+F150</f>
        <v>2278662.5</v>
      </c>
      <c r="Q202" s="2"/>
      <c r="U202" s="58"/>
    </row>
    <row r="203" spans="1:22" s="2" customFormat="1" x14ac:dyDescent="0.2">
      <c r="A203" s="56"/>
      <c r="C203" s="115"/>
      <c r="D203" s="36"/>
      <c r="F203" s="116"/>
      <c r="G203" s="60"/>
      <c r="H203" s="116"/>
      <c r="I203" s="196"/>
      <c r="J203" s="60"/>
      <c r="K203" s="116"/>
      <c r="L203" s="60"/>
      <c r="M203" s="116"/>
      <c r="N203" s="60"/>
      <c r="O203" s="55"/>
      <c r="P203" s="60"/>
      <c r="R203" s="56"/>
      <c r="S203" s="57"/>
      <c r="U203" s="58"/>
      <c r="V203" s="59"/>
    </row>
    <row r="204" spans="1:22" s="2" customFormat="1" x14ac:dyDescent="0.2">
      <c r="A204" s="56"/>
      <c r="C204" s="55"/>
      <c r="F204" s="116"/>
      <c r="G204" s="60"/>
      <c r="H204" s="116"/>
      <c r="I204" s="196"/>
      <c r="J204" s="60"/>
      <c r="K204" s="116"/>
      <c r="L204" s="60"/>
      <c r="M204" s="116"/>
      <c r="N204" s="60"/>
      <c r="O204" s="55"/>
      <c r="P204" s="60"/>
      <c r="R204" s="56"/>
      <c r="S204" s="57"/>
      <c r="U204" s="58"/>
      <c r="V204" s="59"/>
    </row>
    <row r="205" spans="1:22" x14ac:dyDescent="0.2">
      <c r="F205" s="118"/>
      <c r="G205" s="119"/>
      <c r="H205" s="118"/>
      <c r="I205" s="197"/>
      <c r="K205" s="118"/>
      <c r="M205" s="118"/>
    </row>
    <row r="206" spans="1:22" x14ac:dyDescent="0.2">
      <c r="F206" s="118"/>
      <c r="G206" s="119"/>
      <c r="H206" s="118"/>
      <c r="I206" s="197"/>
      <c r="K206" s="118"/>
      <c r="M206" s="118"/>
    </row>
    <row r="207" spans="1:22" x14ac:dyDescent="0.2">
      <c r="F207" s="118"/>
      <c r="G207" s="119"/>
      <c r="H207" s="118"/>
      <c r="I207" s="197"/>
      <c r="K207" s="118"/>
      <c r="M207" s="118"/>
    </row>
    <row r="208" spans="1:22" x14ac:dyDescent="0.2">
      <c r="F208" s="118"/>
      <c r="G208" s="119"/>
      <c r="H208" s="118"/>
      <c r="I208" s="197"/>
      <c r="K208" s="118"/>
      <c r="M208" s="118"/>
    </row>
    <row r="209" spans="1:22" x14ac:dyDescent="0.2">
      <c r="F209" s="118"/>
      <c r="G209" s="119"/>
      <c r="H209" s="118"/>
      <c r="I209" s="197"/>
      <c r="K209" s="118"/>
      <c r="M209" s="118"/>
    </row>
    <row r="210" spans="1:22" x14ac:dyDescent="0.2">
      <c r="F210" s="118"/>
      <c r="G210" s="119"/>
      <c r="H210" s="118"/>
      <c r="I210" s="197"/>
      <c r="K210" s="118"/>
      <c r="M210" s="118"/>
    </row>
    <row r="211" spans="1:22" x14ac:dyDescent="0.2">
      <c r="F211" s="118"/>
      <c r="G211" s="119"/>
      <c r="H211" s="118"/>
      <c r="I211" s="197"/>
      <c r="K211" s="118"/>
      <c r="M211" s="118"/>
    </row>
    <row r="212" spans="1:22" x14ac:dyDescent="0.2">
      <c r="F212" s="118"/>
      <c r="G212" s="119"/>
      <c r="H212" s="118"/>
      <c r="I212" s="197"/>
      <c r="K212" s="118"/>
      <c r="M212" s="118"/>
    </row>
    <row r="213" spans="1:22" x14ac:dyDescent="0.2">
      <c r="F213" s="118"/>
      <c r="G213" s="119"/>
      <c r="H213" s="118"/>
      <c r="I213" s="197"/>
      <c r="K213" s="118"/>
      <c r="M213" s="118"/>
    </row>
    <row r="214" spans="1:22" x14ac:dyDescent="0.2">
      <c r="A214" s="7"/>
      <c r="C214" s="7"/>
      <c r="F214" s="118"/>
      <c r="G214" s="119"/>
      <c r="H214" s="118"/>
      <c r="I214" s="197"/>
      <c r="K214" s="118"/>
      <c r="M214" s="118"/>
      <c r="N214" s="7"/>
      <c r="O214" s="7"/>
      <c r="P214" s="7"/>
      <c r="R214" s="7"/>
      <c r="S214" s="7"/>
      <c r="U214" s="7"/>
      <c r="V214" s="7"/>
    </row>
    <row r="215" spans="1:22" x14ac:dyDescent="0.2">
      <c r="A215" s="7"/>
      <c r="C215" s="7"/>
      <c r="F215" s="118"/>
      <c r="G215" s="119"/>
      <c r="H215" s="118"/>
      <c r="I215" s="197"/>
      <c r="K215" s="118"/>
      <c r="M215" s="118"/>
      <c r="N215" s="7"/>
      <c r="O215" s="7"/>
      <c r="P215" s="7"/>
      <c r="R215" s="7"/>
      <c r="S215" s="7"/>
      <c r="U215" s="7"/>
      <c r="V215" s="7"/>
    </row>
    <row r="216" spans="1:22" x14ac:dyDescent="0.2">
      <c r="A216" s="7"/>
      <c r="C216" s="7"/>
      <c r="F216" s="118"/>
      <c r="G216" s="119"/>
      <c r="H216" s="118"/>
      <c r="I216" s="197"/>
      <c r="K216" s="118"/>
      <c r="M216" s="118"/>
      <c r="N216" s="7"/>
      <c r="O216" s="7"/>
      <c r="P216" s="7"/>
      <c r="R216" s="7"/>
      <c r="S216" s="7"/>
      <c r="U216" s="7"/>
      <c r="V216" s="7"/>
    </row>
    <row r="217" spans="1:22" x14ac:dyDescent="0.2">
      <c r="A217" s="7"/>
      <c r="C217" s="7"/>
      <c r="F217" s="118"/>
      <c r="G217" s="119"/>
      <c r="H217" s="118"/>
      <c r="I217" s="197"/>
      <c r="K217" s="118"/>
      <c r="M217" s="118"/>
      <c r="N217" s="7"/>
      <c r="O217" s="7"/>
      <c r="P217" s="7"/>
      <c r="R217" s="7"/>
      <c r="S217" s="7"/>
      <c r="U217" s="7"/>
      <c r="V217" s="7"/>
    </row>
    <row r="218" spans="1:22" x14ac:dyDescent="0.2">
      <c r="A218" s="7"/>
      <c r="C218" s="7"/>
      <c r="F218" s="118"/>
      <c r="G218" s="119"/>
      <c r="H218" s="118"/>
      <c r="I218" s="197"/>
      <c r="K218" s="118"/>
      <c r="M218" s="118"/>
      <c r="N218" s="7"/>
      <c r="O218" s="7"/>
      <c r="P218" s="7"/>
      <c r="R218" s="7"/>
      <c r="S218" s="7"/>
      <c r="U218" s="7"/>
      <c r="V218" s="7"/>
    </row>
    <row r="219" spans="1:22" x14ac:dyDescent="0.2">
      <c r="A219" s="7"/>
      <c r="C219" s="7"/>
      <c r="F219" s="118"/>
      <c r="G219" s="119"/>
      <c r="H219" s="118"/>
      <c r="I219" s="197"/>
      <c r="K219" s="118"/>
      <c r="M219" s="118"/>
      <c r="N219" s="7"/>
      <c r="O219" s="7"/>
      <c r="P219" s="7"/>
      <c r="R219" s="7"/>
      <c r="S219" s="7"/>
      <c r="U219" s="7"/>
      <c r="V219" s="7"/>
    </row>
    <row r="220" spans="1:22" x14ac:dyDescent="0.2">
      <c r="A220" s="7"/>
      <c r="C220" s="7"/>
      <c r="F220" s="118"/>
      <c r="G220" s="119"/>
      <c r="H220" s="118"/>
      <c r="I220" s="197"/>
      <c r="K220" s="118"/>
      <c r="M220" s="118"/>
      <c r="N220" s="7"/>
      <c r="O220" s="7"/>
      <c r="P220" s="7"/>
      <c r="R220" s="7"/>
      <c r="S220" s="7"/>
      <c r="U220" s="7"/>
      <c r="V220" s="7"/>
    </row>
    <row r="221" spans="1:22" x14ac:dyDescent="0.2">
      <c r="A221" s="7"/>
      <c r="C221" s="7"/>
      <c r="F221" s="118"/>
      <c r="G221" s="119"/>
      <c r="H221" s="118"/>
      <c r="I221" s="197"/>
      <c r="K221" s="118"/>
      <c r="M221" s="118"/>
      <c r="N221" s="7"/>
      <c r="O221" s="7"/>
      <c r="P221" s="7"/>
      <c r="R221" s="7"/>
      <c r="S221" s="7"/>
      <c r="U221" s="7"/>
      <c r="V221" s="7"/>
    </row>
    <row r="222" spans="1:22" x14ac:dyDescent="0.2">
      <c r="A222" s="7"/>
      <c r="C222" s="7"/>
      <c r="F222" s="118"/>
      <c r="G222" s="119"/>
      <c r="H222" s="118"/>
      <c r="I222" s="197"/>
      <c r="K222" s="118"/>
      <c r="M222" s="118"/>
      <c r="N222" s="7"/>
      <c r="O222" s="7"/>
      <c r="P222" s="7"/>
      <c r="R222" s="7"/>
      <c r="S222" s="7"/>
      <c r="U222" s="7"/>
      <c r="V222" s="7"/>
    </row>
    <row r="223" spans="1:22" x14ac:dyDescent="0.2">
      <c r="A223" s="7"/>
      <c r="C223" s="7"/>
      <c r="F223" s="118"/>
      <c r="G223" s="119"/>
      <c r="H223" s="118"/>
      <c r="I223" s="197"/>
      <c r="K223" s="118"/>
      <c r="M223" s="118"/>
      <c r="N223" s="7"/>
      <c r="O223" s="7"/>
      <c r="P223" s="7"/>
      <c r="R223" s="7"/>
      <c r="S223" s="7"/>
      <c r="U223" s="7"/>
      <c r="V223" s="7"/>
    </row>
    <row r="224" spans="1:22" x14ac:dyDescent="0.2">
      <c r="A224" s="7"/>
      <c r="C224" s="7"/>
      <c r="F224" s="118"/>
      <c r="G224" s="119"/>
      <c r="H224" s="118"/>
      <c r="I224" s="197"/>
      <c r="K224" s="118"/>
      <c r="M224" s="118"/>
      <c r="N224" s="7"/>
      <c r="O224" s="7"/>
      <c r="P224" s="7"/>
      <c r="R224" s="7"/>
      <c r="S224" s="7"/>
      <c r="U224" s="7"/>
      <c r="V224" s="7"/>
    </row>
    <row r="225" spans="1:22" x14ac:dyDescent="0.2">
      <c r="A225" s="7"/>
      <c r="C225" s="7"/>
      <c r="F225" s="118"/>
      <c r="G225" s="119"/>
      <c r="H225" s="118"/>
      <c r="I225" s="197"/>
      <c r="K225" s="118"/>
      <c r="M225" s="118"/>
      <c r="N225" s="7"/>
      <c r="O225" s="7"/>
      <c r="P225" s="7"/>
      <c r="R225" s="7"/>
      <c r="S225" s="7"/>
      <c r="U225" s="7"/>
      <c r="V225" s="7"/>
    </row>
    <row r="226" spans="1:22" x14ac:dyDescent="0.2">
      <c r="A226" s="7"/>
      <c r="C226" s="7"/>
      <c r="F226" s="118"/>
      <c r="G226" s="119"/>
      <c r="H226" s="118"/>
      <c r="I226" s="197"/>
      <c r="K226" s="118"/>
      <c r="M226" s="118"/>
      <c r="N226" s="7"/>
      <c r="O226" s="7"/>
      <c r="P226" s="7"/>
      <c r="R226" s="7"/>
      <c r="S226" s="7"/>
      <c r="U226" s="7"/>
      <c r="V226" s="7"/>
    </row>
    <row r="227" spans="1:22" x14ac:dyDescent="0.2">
      <c r="A227" s="7"/>
      <c r="C227" s="7"/>
      <c r="F227" s="118"/>
      <c r="G227" s="119"/>
      <c r="H227" s="118"/>
      <c r="I227" s="197"/>
      <c r="K227" s="118"/>
      <c r="M227" s="118"/>
      <c r="N227" s="7"/>
      <c r="O227" s="7"/>
      <c r="P227" s="7"/>
      <c r="R227" s="7"/>
      <c r="S227" s="7"/>
      <c r="U227" s="7"/>
      <c r="V227" s="7"/>
    </row>
    <row r="228" spans="1:22" x14ac:dyDescent="0.2">
      <c r="A228" s="7"/>
      <c r="C228" s="7"/>
      <c r="F228" s="118"/>
      <c r="G228" s="119"/>
      <c r="H228" s="118"/>
      <c r="I228" s="197"/>
      <c r="K228" s="118"/>
      <c r="M228" s="118"/>
      <c r="N228" s="7"/>
      <c r="O228" s="7"/>
      <c r="P228" s="7"/>
      <c r="R228" s="7"/>
      <c r="S228" s="7"/>
      <c r="U228" s="7"/>
      <c r="V228" s="7"/>
    </row>
    <row r="229" spans="1:22" x14ac:dyDescent="0.2">
      <c r="A229" s="7"/>
      <c r="C229" s="7"/>
      <c r="F229" s="118"/>
      <c r="G229" s="119"/>
      <c r="H229" s="118"/>
      <c r="I229" s="197"/>
      <c r="K229" s="118"/>
      <c r="M229" s="118"/>
      <c r="N229" s="7"/>
      <c r="O229" s="7"/>
      <c r="P229" s="7"/>
      <c r="R229" s="7"/>
      <c r="S229" s="7"/>
      <c r="U229" s="7"/>
      <c r="V229" s="7"/>
    </row>
    <row r="230" spans="1:22" x14ac:dyDescent="0.2">
      <c r="A230" s="7"/>
      <c r="C230" s="7"/>
      <c r="F230" s="118"/>
      <c r="G230" s="119"/>
      <c r="H230" s="118"/>
      <c r="I230" s="197"/>
      <c r="K230" s="118"/>
      <c r="M230" s="118"/>
      <c r="N230" s="7"/>
      <c r="O230" s="7"/>
      <c r="P230" s="7"/>
      <c r="R230" s="7"/>
      <c r="S230" s="7"/>
      <c r="U230" s="7"/>
      <c r="V230" s="7"/>
    </row>
    <row r="231" spans="1:22" x14ac:dyDescent="0.2">
      <c r="A231" s="7"/>
      <c r="C231" s="7"/>
      <c r="F231" s="118"/>
      <c r="G231" s="119"/>
      <c r="H231" s="118"/>
      <c r="I231" s="197"/>
      <c r="K231" s="118"/>
      <c r="M231" s="118"/>
      <c r="N231" s="7"/>
      <c r="O231" s="7"/>
      <c r="P231" s="7"/>
      <c r="R231" s="7"/>
      <c r="S231" s="7"/>
      <c r="U231" s="7"/>
      <c r="V231" s="7"/>
    </row>
    <row r="232" spans="1:22" x14ac:dyDescent="0.2">
      <c r="A232" s="7"/>
      <c r="C232" s="7"/>
      <c r="F232" s="118"/>
      <c r="G232" s="119"/>
      <c r="H232" s="118"/>
      <c r="I232" s="197"/>
      <c r="K232" s="118"/>
      <c r="M232" s="118"/>
      <c r="N232" s="7"/>
      <c r="O232" s="7"/>
      <c r="P232" s="7"/>
      <c r="R232" s="7"/>
      <c r="S232" s="7"/>
      <c r="U232" s="7"/>
      <c r="V232" s="7"/>
    </row>
    <row r="233" spans="1:22" x14ac:dyDescent="0.2">
      <c r="A233" s="7"/>
      <c r="C233" s="7"/>
      <c r="F233" s="118"/>
      <c r="G233" s="119"/>
      <c r="H233" s="118"/>
      <c r="I233" s="197"/>
      <c r="K233" s="118"/>
      <c r="M233" s="118"/>
      <c r="N233" s="7"/>
      <c r="O233" s="7"/>
      <c r="P233" s="7"/>
      <c r="R233" s="7"/>
      <c r="S233" s="7"/>
      <c r="U233" s="7"/>
      <c r="V233" s="7"/>
    </row>
    <row r="234" spans="1:22" x14ac:dyDescent="0.2">
      <c r="A234" s="7"/>
      <c r="C234" s="7"/>
      <c r="F234" s="118"/>
      <c r="G234" s="119"/>
      <c r="H234" s="118"/>
      <c r="I234" s="197"/>
      <c r="K234" s="118"/>
      <c r="M234" s="118"/>
      <c r="N234" s="7"/>
      <c r="O234" s="7"/>
      <c r="P234" s="7"/>
      <c r="R234" s="7"/>
      <c r="S234" s="7"/>
      <c r="U234" s="7"/>
      <c r="V234" s="7"/>
    </row>
    <row r="235" spans="1:22" x14ac:dyDescent="0.2">
      <c r="A235" s="7"/>
      <c r="C235" s="7"/>
      <c r="F235" s="118"/>
      <c r="G235" s="119"/>
      <c r="H235" s="118"/>
      <c r="I235" s="197"/>
      <c r="K235" s="118"/>
      <c r="M235" s="118"/>
      <c r="N235" s="7"/>
      <c r="O235" s="7"/>
      <c r="P235" s="7"/>
      <c r="R235" s="7"/>
      <c r="S235" s="7"/>
      <c r="U235" s="7"/>
      <c r="V235" s="7"/>
    </row>
    <row r="236" spans="1:22" x14ac:dyDescent="0.2">
      <c r="A236" s="7"/>
      <c r="C236" s="7"/>
      <c r="F236" s="118"/>
      <c r="G236" s="119"/>
      <c r="H236" s="118"/>
      <c r="I236" s="197"/>
      <c r="K236" s="118"/>
      <c r="M236" s="118"/>
      <c r="N236" s="7"/>
      <c r="O236" s="7"/>
      <c r="P236" s="7"/>
      <c r="R236" s="7"/>
      <c r="S236" s="7"/>
      <c r="U236" s="7"/>
      <c r="V236" s="7"/>
    </row>
    <row r="237" spans="1:22" x14ac:dyDescent="0.2">
      <c r="A237" s="7"/>
      <c r="C237" s="7"/>
      <c r="F237" s="118"/>
      <c r="G237" s="119"/>
      <c r="H237" s="118"/>
      <c r="I237" s="197"/>
      <c r="K237" s="118"/>
      <c r="M237" s="118"/>
      <c r="N237" s="7"/>
      <c r="O237" s="7"/>
      <c r="P237" s="7"/>
      <c r="R237" s="7"/>
      <c r="S237" s="7"/>
      <c r="U237" s="7"/>
      <c r="V237" s="7"/>
    </row>
    <row r="238" spans="1:22" x14ac:dyDescent="0.2">
      <c r="A238" s="7"/>
      <c r="C238" s="7"/>
      <c r="F238" s="118"/>
      <c r="G238" s="119"/>
      <c r="H238" s="118"/>
      <c r="I238" s="197"/>
      <c r="K238" s="118"/>
      <c r="M238" s="118"/>
      <c r="N238" s="7"/>
      <c r="O238" s="7"/>
      <c r="P238" s="7"/>
      <c r="R238" s="7"/>
      <c r="S238" s="7"/>
      <c r="U238" s="7"/>
      <c r="V238" s="7"/>
    </row>
    <row r="239" spans="1:22" x14ac:dyDescent="0.2">
      <c r="A239" s="7"/>
      <c r="C239" s="7"/>
      <c r="F239" s="118"/>
      <c r="G239" s="119"/>
      <c r="H239" s="118"/>
      <c r="I239" s="197"/>
      <c r="K239" s="118"/>
      <c r="M239" s="118"/>
      <c r="N239" s="7"/>
      <c r="O239" s="7"/>
      <c r="P239" s="7"/>
      <c r="R239" s="7"/>
      <c r="S239" s="7"/>
      <c r="U239" s="7"/>
      <c r="V239" s="7"/>
    </row>
    <row r="240" spans="1:22" x14ac:dyDescent="0.2">
      <c r="A240" s="7"/>
      <c r="C240" s="7"/>
      <c r="F240" s="118"/>
      <c r="G240" s="119"/>
      <c r="H240" s="118"/>
      <c r="I240" s="197"/>
      <c r="K240" s="118"/>
      <c r="M240" s="118"/>
      <c r="N240" s="7"/>
      <c r="O240" s="7"/>
      <c r="P240" s="7"/>
      <c r="R240" s="7"/>
      <c r="S240" s="7"/>
      <c r="U240" s="7"/>
      <c r="V240" s="7"/>
    </row>
    <row r="241" spans="1:22" x14ac:dyDescent="0.2">
      <c r="A241" s="7"/>
      <c r="C241" s="7"/>
      <c r="F241" s="118"/>
      <c r="G241" s="119"/>
      <c r="H241" s="118"/>
      <c r="I241" s="197"/>
      <c r="K241" s="118"/>
      <c r="M241" s="118"/>
      <c r="N241" s="7"/>
      <c r="O241" s="7"/>
      <c r="P241" s="7"/>
      <c r="R241" s="7"/>
      <c r="S241" s="7"/>
      <c r="U241" s="7"/>
      <c r="V241" s="7"/>
    </row>
    <row r="242" spans="1:22" x14ac:dyDescent="0.2">
      <c r="A242" s="7"/>
      <c r="C242" s="7"/>
      <c r="F242" s="118"/>
      <c r="G242" s="119"/>
      <c r="H242" s="118"/>
      <c r="I242" s="197"/>
      <c r="K242" s="118"/>
      <c r="M242" s="118"/>
      <c r="N242" s="7"/>
      <c r="O242" s="7"/>
      <c r="P242" s="7"/>
      <c r="R242" s="7"/>
      <c r="S242" s="7"/>
      <c r="U242" s="7"/>
      <c r="V242" s="7"/>
    </row>
    <row r="243" spans="1:22" x14ac:dyDescent="0.2">
      <c r="A243" s="7"/>
      <c r="C243" s="7"/>
      <c r="F243" s="118"/>
      <c r="G243" s="119"/>
      <c r="H243" s="118"/>
      <c r="I243" s="197"/>
      <c r="K243" s="118"/>
      <c r="M243" s="118"/>
      <c r="N243" s="7"/>
      <c r="O243" s="7"/>
      <c r="P243" s="7"/>
      <c r="R243" s="7"/>
      <c r="S243" s="7"/>
      <c r="U243" s="7"/>
      <c r="V243" s="7"/>
    </row>
    <row r="244" spans="1:22" x14ac:dyDescent="0.2">
      <c r="A244" s="7"/>
      <c r="C244" s="7"/>
      <c r="F244" s="118"/>
      <c r="G244" s="119"/>
      <c r="H244" s="118"/>
      <c r="I244" s="197"/>
      <c r="K244" s="118"/>
      <c r="M244" s="118"/>
      <c r="N244" s="7"/>
      <c r="O244" s="7"/>
      <c r="P244" s="7"/>
      <c r="R244" s="7"/>
      <c r="S244" s="7"/>
      <c r="U244" s="7"/>
      <c r="V244" s="7"/>
    </row>
    <row r="245" spans="1:22" x14ac:dyDescent="0.2">
      <c r="A245" s="7"/>
      <c r="C245" s="7"/>
      <c r="F245" s="118"/>
      <c r="G245" s="119"/>
      <c r="H245" s="118"/>
      <c r="I245" s="197"/>
      <c r="K245" s="118"/>
      <c r="M245" s="118"/>
      <c r="N245" s="7"/>
      <c r="O245" s="7"/>
      <c r="P245" s="7"/>
      <c r="R245" s="7"/>
      <c r="S245" s="7"/>
      <c r="U245" s="7"/>
      <c r="V245" s="7"/>
    </row>
    <row r="246" spans="1:22" x14ac:dyDescent="0.2">
      <c r="A246" s="7"/>
      <c r="C246" s="7"/>
      <c r="F246" s="118"/>
      <c r="G246" s="119"/>
      <c r="H246" s="118"/>
      <c r="I246" s="197"/>
      <c r="K246" s="118"/>
      <c r="M246" s="118"/>
      <c r="N246" s="7"/>
      <c r="O246" s="7"/>
      <c r="P246" s="7"/>
      <c r="R246" s="7"/>
      <c r="S246" s="7"/>
      <c r="U246" s="7"/>
      <c r="V246" s="7"/>
    </row>
    <row r="247" spans="1:22" x14ac:dyDescent="0.2">
      <c r="A247" s="7"/>
      <c r="C247" s="7"/>
      <c r="F247" s="118"/>
      <c r="G247" s="119"/>
      <c r="H247" s="118"/>
      <c r="I247" s="197"/>
      <c r="K247" s="118"/>
      <c r="M247" s="118"/>
      <c r="N247" s="7"/>
      <c r="O247" s="7"/>
      <c r="P247" s="7"/>
      <c r="R247" s="7"/>
      <c r="S247" s="7"/>
      <c r="U247" s="7"/>
      <c r="V247" s="7"/>
    </row>
    <row r="248" spans="1:22" x14ac:dyDescent="0.2">
      <c r="A248" s="7"/>
      <c r="C248" s="7"/>
      <c r="F248" s="118"/>
      <c r="G248" s="119"/>
      <c r="H248" s="118"/>
      <c r="I248" s="197"/>
      <c r="K248" s="118"/>
      <c r="M248" s="118"/>
      <c r="N248" s="7"/>
      <c r="O248" s="7"/>
      <c r="P248" s="7"/>
      <c r="R248" s="7"/>
      <c r="S248" s="7"/>
      <c r="U248" s="7"/>
      <c r="V248" s="7"/>
    </row>
    <row r="249" spans="1:22" x14ac:dyDescent="0.2">
      <c r="A249" s="7"/>
      <c r="C249" s="7"/>
      <c r="F249" s="118"/>
      <c r="G249" s="119"/>
      <c r="H249" s="118"/>
      <c r="I249" s="197"/>
      <c r="K249" s="118"/>
      <c r="M249" s="118"/>
      <c r="N249" s="7"/>
      <c r="O249" s="7"/>
      <c r="P249" s="7"/>
      <c r="R249" s="7"/>
      <c r="S249" s="7"/>
      <c r="U249" s="7"/>
      <c r="V249" s="7"/>
    </row>
    <row r="250" spans="1:22" x14ac:dyDescent="0.2">
      <c r="A250" s="7"/>
      <c r="C250" s="7"/>
      <c r="F250" s="118"/>
      <c r="G250" s="119"/>
      <c r="H250" s="118"/>
      <c r="I250" s="197"/>
      <c r="K250" s="118"/>
      <c r="M250" s="118"/>
      <c r="N250" s="7"/>
      <c r="O250" s="7"/>
      <c r="P250" s="7"/>
      <c r="R250" s="7"/>
      <c r="S250" s="7"/>
      <c r="U250" s="7"/>
      <c r="V250" s="7"/>
    </row>
    <row r="251" spans="1:22" x14ac:dyDescent="0.2">
      <c r="A251" s="7"/>
      <c r="C251" s="7"/>
      <c r="F251" s="118"/>
      <c r="G251" s="119"/>
      <c r="H251" s="118"/>
      <c r="I251" s="197"/>
      <c r="K251" s="118"/>
      <c r="M251" s="118"/>
      <c r="N251" s="7"/>
      <c r="O251" s="7"/>
      <c r="P251" s="7"/>
      <c r="R251" s="7"/>
      <c r="S251" s="7"/>
      <c r="U251" s="7"/>
      <c r="V251" s="7"/>
    </row>
    <row r="252" spans="1:22" x14ac:dyDescent="0.2">
      <c r="A252" s="7"/>
      <c r="C252" s="7"/>
      <c r="F252" s="118"/>
      <c r="G252" s="119"/>
      <c r="H252" s="118"/>
      <c r="I252" s="197"/>
      <c r="K252" s="118"/>
      <c r="M252" s="118"/>
      <c r="N252" s="7"/>
      <c r="O252" s="7"/>
      <c r="P252" s="7"/>
      <c r="R252" s="7"/>
      <c r="S252" s="7"/>
      <c r="U252" s="7"/>
      <c r="V252" s="7"/>
    </row>
    <row r="253" spans="1:22" x14ac:dyDescent="0.2">
      <c r="A253" s="7"/>
      <c r="C253" s="7"/>
      <c r="F253" s="118"/>
      <c r="G253" s="119"/>
      <c r="H253" s="118"/>
      <c r="I253" s="197"/>
      <c r="K253" s="118"/>
      <c r="M253" s="118"/>
      <c r="N253" s="7"/>
      <c r="O253" s="7"/>
      <c r="P253" s="7"/>
      <c r="R253" s="7"/>
      <c r="S253" s="7"/>
      <c r="U253" s="7"/>
      <c r="V253" s="7"/>
    </row>
    <row r="254" spans="1:22" x14ac:dyDescent="0.2">
      <c r="A254" s="7"/>
      <c r="C254" s="7"/>
      <c r="F254" s="118"/>
      <c r="G254" s="119"/>
      <c r="H254" s="118"/>
      <c r="I254" s="197"/>
      <c r="K254" s="118"/>
      <c r="M254" s="118"/>
      <c r="N254" s="7"/>
      <c r="O254" s="7"/>
      <c r="P254" s="7"/>
      <c r="R254" s="7"/>
      <c r="S254" s="7"/>
      <c r="U254" s="7"/>
      <c r="V254" s="7"/>
    </row>
    <row r="255" spans="1:22" x14ac:dyDescent="0.2">
      <c r="A255" s="7"/>
      <c r="C255" s="7"/>
      <c r="F255" s="118"/>
      <c r="G255" s="119"/>
      <c r="H255" s="118"/>
      <c r="I255" s="197"/>
      <c r="K255" s="118"/>
      <c r="M255" s="118"/>
      <c r="N255" s="7"/>
      <c r="O255" s="7"/>
      <c r="P255" s="7"/>
      <c r="R255" s="7"/>
      <c r="S255" s="7"/>
      <c r="U255" s="7"/>
      <c r="V255" s="7"/>
    </row>
    <row r="256" spans="1:22" x14ac:dyDescent="0.2">
      <c r="A256" s="7"/>
      <c r="C256" s="7"/>
      <c r="F256" s="118"/>
      <c r="G256" s="119"/>
      <c r="H256" s="118"/>
      <c r="I256" s="197"/>
      <c r="K256" s="118"/>
      <c r="M256" s="118"/>
      <c r="N256" s="7"/>
      <c r="O256" s="7"/>
      <c r="P256" s="7"/>
      <c r="R256" s="7"/>
      <c r="S256" s="7"/>
      <c r="U256" s="7"/>
      <c r="V256" s="7"/>
    </row>
    <row r="257" spans="1:22" x14ac:dyDescent="0.2">
      <c r="A257" s="7"/>
      <c r="C257" s="7"/>
      <c r="F257" s="118"/>
      <c r="G257" s="119"/>
      <c r="H257" s="118"/>
      <c r="I257" s="197"/>
      <c r="K257" s="118"/>
      <c r="M257" s="118"/>
      <c r="N257" s="7"/>
      <c r="O257" s="7"/>
      <c r="P257" s="7"/>
      <c r="R257" s="7"/>
      <c r="S257" s="7"/>
      <c r="U257" s="7"/>
      <c r="V257" s="7"/>
    </row>
    <row r="258" spans="1:22" x14ac:dyDescent="0.2">
      <c r="A258" s="7"/>
      <c r="C258" s="7"/>
      <c r="F258" s="118"/>
      <c r="G258" s="119"/>
      <c r="H258" s="118"/>
      <c r="I258" s="197"/>
      <c r="K258" s="118"/>
      <c r="M258" s="118"/>
      <c r="N258" s="7"/>
      <c r="O258" s="7"/>
      <c r="P258" s="7"/>
      <c r="R258" s="7"/>
      <c r="S258" s="7"/>
      <c r="U258" s="7"/>
      <c r="V258" s="7"/>
    </row>
    <row r="259" spans="1:22" x14ac:dyDescent="0.2">
      <c r="A259" s="7"/>
      <c r="C259" s="7"/>
      <c r="F259" s="118"/>
      <c r="G259" s="119"/>
      <c r="H259" s="118"/>
      <c r="I259" s="197"/>
      <c r="K259" s="118"/>
      <c r="M259" s="118"/>
      <c r="N259" s="7"/>
      <c r="O259" s="7"/>
      <c r="P259" s="7"/>
      <c r="R259" s="7"/>
      <c r="S259" s="7"/>
      <c r="U259" s="7"/>
      <c r="V259" s="7"/>
    </row>
    <row r="260" spans="1:22" x14ac:dyDescent="0.2">
      <c r="A260" s="7"/>
      <c r="C260" s="7"/>
      <c r="F260" s="118"/>
      <c r="G260" s="119"/>
      <c r="H260" s="118"/>
      <c r="I260" s="197"/>
      <c r="K260" s="118"/>
      <c r="M260" s="118"/>
      <c r="N260" s="7"/>
      <c r="O260" s="7"/>
      <c r="P260" s="7"/>
      <c r="R260" s="7"/>
      <c r="S260" s="7"/>
      <c r="U260" s="7"/>
      <c r="V260" s="7"/>
    </row>
    <row r="261" spans="1:22" x14ac:dyDescent="0.2">
      <c r="A261" s="7"/>
      <c r="C261" s="7"/>
      <c r="F261" s="118"/>
      <c r="G261" s="119"/>
      <c r="H261" s="118"/>
      <c r="I261" s="197"/>
      <c r="K261" s="118"/>
      <c r="M261" s="118"/>
      <c r="N261" s="7"/>
      <c r="O261" s="7"/>
      <c r="P261" s="7"/>
      <c r="R261" s="7"/>
      <c r="S261" s="7"/>
      <c r="U261" s="7"/>
      <c r="V261" s="7"/>
    </row>
    <row r="262" spans="1:22" x14ac:dyDescent="0.2">
      <c r="A262" s="7"/>
      <c r="C262" s="7"/>
      <c r="F262" s="118"/>
      <c r="G262" s="119"/>
      <c r="H262" s="118"/>
      <c r="I262" s="197"/>
      <c r="K262" s="118"/>
      <c r="M262" s="118"/>
      <c r="N262" s="7"/>
      <c r="O262" s="7"/>
      <c r="P262" s="7"/>
      <c r="R262" s="7"/>
      <c r="S262" s="7"/>
      <c r="U262" s="7"/>
      <c r="V262" s="7"/>
    </row>
    <row r="263" spans="1:22" x14ac:dyDescent="0.2">
      <c r="A263" s="7"/>
      <c r="C263" s="7"/>
      <c r="F263" s="118"/>
      <c r="G263" s="119"/>
      <c r="H263" s="118"/>
      <c r="I263" s="197"/>
      <c r="K263" s="118"/>
      <c r="M263" s="118"/>
      <c r="N263" s="7"/>
      <c r="O263" s="7"/>
      <c r="P263" s="7"/>
      <c r="R263" s="7"/>
      <c r="S263" s="7"/>
      <c r="U263" s="7"/>
      <c r="V263" s="7"/>
    </row>
    <row r="264" spans="1:22" x14ac:dyDescent="0.2">
      <c r="A264" s="7"/>
      <c r="C264" s="7"/>
      <c r="F264" s="118"/>
      <c r="G264" s="119"/>
      <c r="H264" s="118"/>
      <c r="I264" s="197"/>
      <c r="K264" s="118"/>
      <c r="M264" s="118"/>
      <c r="N264" s="7"/>
      <c r="O264" s="7"/>
      <c r="P264" s="7"/>
      <c r="R264" s="7"/>
      <c r="S264" s="7"/>
      <c r="U264" s="7"/>
      <c r="V264" s="7"/>
    </row>
    <row r="265" spans="1:22" x14ac:dyDescent="0.2">
      <c r="A265" s="7"/>
      <c r="C265" s="7"/>
      <c r="F265" s="118"/>
      <c r="G265" s="119"/>
      <c r="H265" s="118"/>
      <c r="I265" s="197"/>
      <c r="K265" s="118"/>
      <c r="M265" s="118"/>
      <c r="N265" s="7"/>
      <c r="O265" s="7"/>
      <c r="P265" s="7"/>
      <c r="R265" s="7"/>
      <c r="S265" s="7"/>
      <c r="U265" s="7"/>
      <c r="V265" s="7"/>
    </row>
    <row r="266" spans="1:22" x14ac:dyDescent="0.2">
      <c r="A266" s="7"/>
      <c r="C266" s="7"/>
      <c r="F266" s="118"/>
      <c r="G266" s="119"/>
      <c r="H266" s="118"/>
      <c r="I266" s="197"/>
      <c r="K266" s="118"/>
      <c r="M266" s="118"/>
      <c r="N266" s="7"/>
      <c r="O266" s="7"/>
      <c r="P266" s="7"/>
      <c r="R266" s="7"/>
      <c r="S266" s="7"/>
      <c r="U266" s="7"/>
      <c r="V266" s="7"/>
    </row>
    <row r="267" spans="1:22" x14ac:dyDescent="0.2">
      <c r="A267" s="7"/>
      <c r="C267" s="7"/>
      <c r="F267" s="118"/>
      <c r="G267" s="119"/>
      <c r="H267" s="118"/>
      <c r="I267" s="197"/>
      <c r="K267" s="118"/>
      <c r="M267" s="118"/>
      <c r="N267" s="7"/>
      <c r="O267" s="7"/>
      <c r="P267" s="7"/>
      <c r="R267" s="7"/>
      <c r="S267" s="7"/>
      <c r="U267" s="7"/>
      <c r="V267" s="7"/>
    </row>
    <row r="268" spans="1:22" x14ac:dyDescent="0.2">
      <c r="A268" s="7"/>
      <c r="C268" s="7"/>
      <c r="F268" s="118"/>
      <c r="G268" s="119"/>
      <c r="H268" s="118"/>
      <c r="I268" s="197"/>
      <c r="K268" s="118"/>
      <c r="M268" s="118"/>
      <c r="N268" s="7"/>
      <c r="O268" s="7"/>
      <c r="P268" s="7"/>
      <c r="R268" s="7"/>
      <c r="S268" s="7"/>
      <c r="U268" s="7"/>
      <c r="V268" s="7"/>
    </row>
    <row r="269" spans="1:22" x14ac:dyDescent="0.2">
      <c r="A269" s="7"/>
      <c r="C269" s="7"/>
      <c r="F269" s="118"/>
      <c r="G269" s="119"/>
      <c r="H269" s="118"/>
      <c r="I269" s="197"/>
      <c r="K269" s="118"/>
      <c r="M269" s="118"/>
      <c r="N269" s="7"/>
      <c r="O269" s="7"/>
      <c r="P269" s="7"/>
      <c r="R269" s="7"/>
      <c r="S269" s="7"/>
      <c r="U269" s="7"/>
      <c r="V269" s="7"/>
    </row>
    <row r="270" spans="1:22" x14ac:dyDescent="0.2">
      <c r="A270" s="7"/>
      <c r="C270" s="7"/>
      <c r="F270" s="118"/>
      <c r="G270" s="119"/>
      <c r="H270" s="118"/>
      <c r="I270" s="197"/>
      <c r="K270" s="118"/>
      <c r="M270" s="118"/>
      <c r="N270" s="7"/>
      <c r="O270" s="7"/>
      <c r="P270" s="7"/>
      <c r="R270" s="7"/>
      <c r="S270" s="7"/>
      <c r="U270" s="7"/>
      <c r="V270" s="7"/>
    </row>
    <row r="271" spans="1:22" x14ac:dyDescent="0.2">
      <c r="A271" s="7"/>
      <c r="C271" s="7"/>
      <c r="F271" s="118"/>
      <c r="G271" s="119"/>
      <c r="H271" s="118"/>
      <c r="I271" s="197"/>
      <c r="K271" s="118"/>
      <c r="M271" s="118"/>
      <c r="N271" s="7"/>
      <c r="O271" s="7"/>
      <c r="P271" s="7"/>
      <c r="R271" s="7"/>
      <c r="S271" s="7"/>
      <c r="U271" s="7"/>
      <c r="V271" s="7"/>
    </row>
    <row r="272" spans="1:22" x14ac:dyDescent="0.2">
      <c r="A272" s="7"/>
      <c r="C272" s="7"/>
      <c r="F272" s="118"/>
      <c r="G272" s="119"/>
      <c r="H272" s="118"/>
      <c r="I272" s="197"/>
      <c r="K272" s="118"/>
      <c r="M272" s="118"/>
      <c r="N272" s="7"/>
      <c r="O272" s="7"/>
      <c r="P272" s="7"/>
      <c r="R272" s="7"/>
      <c r="S272" s="7"/>
      <c r="U272" s="7"/>
      <c r="V272" s="7"/>
    </row>
    <row r="273" spans="1:22" x14ac:dyDescent="0.2">
      <c r="A273" s="7"/>
      <c r="C273" s="7"/>
      <c r="F273" s="118"/>
      <c r="G273" s="119"/>
      <c r="H273" s="118"/>
      <c r="I273" s="197"/>
      <c r="K273" s="118"/>
      <c r="M273" s="118"/>
      <c r="N273" s="7"/>
      <c r="O273" s="7"/>
      <c r="P273" s="7"/>
      <c r="R273" s="7"/>
      <c r="S273" s="7"/>
      <c r="U273" s="7"/>
      <c r="V273" s="7"/>
    </row>
    <row r="274" spans="1:22" x14ac:dyDescent="0.2">
      <c r="A274" s="7"/>
      <c r="C274" s="7"/>
      <c r="F274" s="118"/>
      <c r="G274" s="119"/>
      <c r="H274" s="118"/>
      <c r="I274" s="197"/>
      <c r="K274" s="118"/>
      <c r="M274" s="118"/>
      <c r="N274" s="7"/>
      <c r="O274" s="7"/>
      <c r="P274" s="7"/>
      <c r="R274" s="7"/>
      <c r="S274" s="7"/>
      <c r="U274" s="7"/>
      <c r="V274" s="7"/>
    </row>
    <row r="275" spans="1:22" x14ac:dyDescent="0.2">
      <c r="A275" s="7"/>
      <c r="C275" s="7"/>
      <c r="F275" s="118"/>
      <c r="G275" s="119"/>
      <c r="H275" s="118"/>
      <c r="I275" s="197"/>
      <c r="K275" s="118"/>
      <c r="M275" s="118"/>
      <c r="N275" s="7"/>
      <c r="O275" s="7"/>
      <c r="P275" s="7"/>
      <c r="R275" s="7"/>
      <c r="S275" s="7"/>
      <c r="U275" s="7"/>
      <c r="V275" s="7"/>
    </row>
    <row r="276" spans="1:22" x14ac:dyDescent="0.2">
      <c r="A276" s="7"/>
      <c r="C276" s="7"/>
      <c r="F276" s="118"/>
      <c r="G276" s="119"/>
      <c r="H276" s="118"/>
      <c r="I276" s="197"/>
      <c r="K276" s="118"/>
      <c r="M276" s="118"/>
      <c r="N276" s="7"/>
      <c r="O276" s="7"/>
      <c r="P276" s="7"/>
      <c r="R276" s="7"/>
      <c r="S276" s="7"/>
      <c r="U276" s="7"/>
      <c r="V276" s="7"/>
    </row>
    <row r="277" spans="1:22" x14ac:dyDescent="0.2">
      <c r="A277" s="7"/>
      <c r="C277" s="7"/>
      <c r="F277" s="118"/>
      <c r="G277" s="119"/>
      <c r="H277" s="118"/>
      <c r="I277" s="197"/>
      <c r="K277" s="118"/>
      <c r="M277" s="118"/>
      <c r="N277" s="7"/>
      <c r="O277" s="7"/>
      <c r="P277" s="7"/>
      <c r="R277" s="7"/>
      <c r="S277" s="7"/>
      <c r="U277" s="7"/>
      <c r="V277" s="7"/>
    </row>
    <row r="278" spans="1:22" x14ac:dyDescent="0.2">
      <c r="A278" s="7"/>
      <c r="C278" s="7"/>
      <c r="F278" s="118"/>
      <c r="G278" s="119"/>
      <c r="H278" s="118"/>
      <c r="I278" s="197"/>
      <c r="K278" s="118"/>
      <c r="M278" s="118"/>
      <c r="N278" s="7"/>
      <c r="O278" s="7"/>
      <c r="P278" s="7"/>
      <c r="R278" s="7"/>
      <c r="S278" s="7"/>
      <c r="U278" s="7"/>
      <c r="V278" s="7"/>
    </row>
    <row r="279" spans="1:22" x14ac:dyDescent="0.2">
      <c r="A279" s="7"/>
      <c r="C279" s="7"/>
      <c r="F279" s="118"/>
      <c r="G279" s="119"/>
      <c r="H279" s="118"/>
      <c r="I279" s="197"/>
      <c r="K279" s="118"/>
      <c r="M279" s="118"/>
      <c r="N279" s="7"/>
      <c r="O279" s="7"/>
      <c r="P279" s="7"/>
      <c r="R279" s="7"/>
      <c r="S279" s="7"/>
      <c r="U279" s="7"/>
      <c r="V279" s="7"/>
    </row>
    <row r="280" spans="1:22" x14ac:dyDescent="0.2">
      <c r="A280" s="7"/>
      <c r="C280" s="7"/>
      <c r="F280" s="118"/>
      <c r="G280" s="119"/>
      <c r="H280" s="118"/>
      <c r="I280" s="197"/>
      <c r="K280" s="118"/>
      <c r="M280" s="118"/>
      <c r="N280" s="7"/>
      <c r="O280" s="7"/>
      <c r="P280" s="7"/>
      <c r="R280" s="7"/>
      <c r="S280" s="7"/>
      <c r="U280" s="7"/>
      <c r="V280" s="7"/>
    </row>
    <row r="281" spans="1:22" x14ac:dyDescent="0.2">
      <c r="A281" s="7"/>
      <c r="C281" s="7"/>
      <c r="F281" s="118"/>
      <c r="G281" s="119"/>
      <c r="H281" s="118"/>
      <c r="I281" s="197"/>
      <c r="K281" s="118"/>
      <c r="M281" s="118"/>
      <c r="N281" s="7"/>
      <c r="O281" s="7"/>
      <c r="P281" s="7"/>
      <c r="R281" s="7"/>
      <c r="S281" s="7"/>
      <c r="U281" s="7"/>
      <c r="V281" s="7"/>
    </row>
    <row r="282" spans="1:22" x14ac:dyDescent="0.2">
      <c r="A282" s="7"/>
      <c r="C282" s="7"/>
      <c r="F282" s="118"/>
      <c r="G282" s="119"/>
      <c r="H282" s="118"/>
      <c r="I282" s="197"/>
      <c r="K282" s="118"/>
      <c r="M282" s="118"/>
      <c r="N282" s="7"/>
      <c r="O282" s="7"/>
      <c r="P282" s="7"/>
      <c r="R282" s="7"/>
      <c r="S282" s="7"/>
      <c r="U282" s="7"/>
      <c r="V282" s="7"/>
    </row>
    <row r="283" spans="1:22" x14ac:dyDescent="0.2">
      <c r="A283" s="7"/>
      <c r="C283" s="7"/>
      <c r="F283" s="118"/>
      <c r="G283" s="119"/>
      <c r="H283" s="118"/>
      <c r="I283" s="197"/>
      <c r="K283" s="118"/>
      <c r="M283" s="118"/>
      <c r="N283" s="7"/>
      <c r="O283" s="7"/>
      <c r="P283" s="7"/>
      <c r="R283" s="7"/>
      <c r="S283" s="7"/>
      <c r="U283" s="7"/>
      <c r="V283" s="7"/>
    </row>
    <row r="284" spans="1:22" x14ac:dyDescent="0.2">
      <c r="A284" s="7"/>
      <c r="C284" s="7"/>
      <c r="F284" s="118"/>
      <c r="G284" s="119"/>
      <c r="H284" s="118"/>
      <c r="I284" s="197"/>
      <c r="K284" s="118"/>
      <c r="M284" s="118"/>
      <c r="N284" s="7"/>
      <c r="O284" s="7"/>
      <c r="P284" s="7"/>
      <c r="R284" s="7"/>
      <c r="S284" s="7"/>
      <c r="U284" s="7"/>
      <c r="V284" s="7"/>
    </row>
    <row r="285" spans="1:22" x14ac:dyDescent="0.2">
      <c r="A285" s="7"/>
      <c r="C285" s="7"/>
      <c r="F285" s="118"/>
      <c r="G285" s="119"/>
      <c r="H285" s="118"/>
      <c r="I285" s="197"/>
      <c r="K285" s="118"/>
      <c r="M285" s="118"/>
      <c r="N285" s="7"/>
      <c r="O285" s="7"/>
      <c r="P285" s="7"/>
      <c r="R285" s="7"/>
      <c r="S285" s="7"/>
      <c r="U285" s="7"/>
      <c r="V285" s="7"/>
    </row>
    <row r="286" spans="1:22" x14ac:dyDescent="0.2">
      <c r="A286" s="7"/>
      <c r="C286" s="7"/>
      <c r="F286" s="118"/>
      <c r="G286" s="119"/>
      <c r="H286" s="118"/>
      <c r="I286" s="197"/>
      <c r="K286" s="118"/>
      <c r="M286" s="118"/>
      <c r="N286" s="7"/>
      <c r="O286" s="7"/>
      <c r="P286" s="7"/>
      <c r="R286" s="7"/>
      <c r="S286" s="7"/>
      <c r="U286" s="7"/>
      <c r="V286" s="7"/>
    </row>
    <row r="287" spans="1:22" x14ac:dyDescent="0.2">
      <c r="A287" s="7"/>
      <c r="C287" s="7"/>
      <c r="F287" s="118"/>
      <c r="G287" s="119"/>
      <c r="H287" s="118"/>
      <c r="I287" s="197"/>
      <c r="K287" s="118"/>
      <c r="M287" s="118"/>
      <c r="N287" s="7"/>
      <c r="O287" s="7"/>
      <c r="P287" s="7"/>
      <c r="R287" s="7"/>
      <c r="S287" s="7"/>
      <c r="U287" s="7"/>
      <c r="V287" s="7"/>
    </row>
    <row r="288" spans="1:22" x14ac:dyDescent="0.2">
      <c r="A288" s="7"/>
      <c r="C288" s="7"/>
      <c r="F288" s="118"/>
      <c r="G288" s="119"/>
      <c r="H288" s="118"/>
      <c r="I288" s="197"/>
      <c r="K288" s="118"/>
      <c r="M288" s="118"/>
      <c r="N288" s="7"/>
      <c r="O288" s="7"/>
      <c r="P288" s="7"/>
      <c r="R288" s="7"/>
      <c r="S288" s="7"/>
      <c r="U288" s="7"/>
      <c r="V288" s="7"/>
    </row>
    <row r="289" spans="1:22" x14ac:dyDescent="0.2">
      <c r="A289" s="7"/>
      <c r="C289" s="7"/>
      <c r="F289" s="118"/>
      <c r="G289" s="119"/>
      <c r="H289" s="118"/>
      <c r="I289" s="197"/>
      <c r="K289" s="118"/>
      <c r="M289" s="118"/>
      <c r="N289" s="7"/>
      <c r="O289" s="7"/>
      <c r="P289" s="7"/>
      <c r="R289" s="7"/>
      <c r="S289" s="7"/>
      <c r="U289" s="7"/>
      <c r="V289" s="7"/>
    </row>
    <row r="290" spans="1:22" x14ac:dyDescent="0.2">
      <c r="A290" s="7"/>
      <c r="C290" s="7"/>
      <c r="F290" s="118"/>
      <c r="G290" s="119"/>
      <c r="H290" s="118"/>
      <c r="I290" s="197"/>
      <c r="K290" s="118"/>
      <c r="M290" s="118"/>
      <c r="N290" s="7"/>
      <c r="O290" s="7"/>
      <c r="P290" s="7"/>
      <c r="R290" s="7"/>
      <c r="S290" s="7"/>
      <c r="U290" s="7"/>
      <c r="V290" s="7"/>
    </row>
    <row r="291" spans="1:22" x14ac:dyDescent="0.2">
      <c r="A291" s="7"/>
      <c r="C291" s="7"/>
      <c r="F291" s="118"/>
      <c r="G291" s="119"/>
      <c r="H291" s="118"/>
      <c r="I291" s="197"/>
      <c r="K291" s="118"/>
      <c r="M291" s="118"/>
      <c r="N291" s="7"/>
      <c r="O291" s="7"/>
      <c r="P291" s="7"/>
      <c r="R291" s="7"/>
      <c r="S291" s="7"/>
      <c r="U291" s="7"/>
      <c r="V291" s="7"/>
    </row>
    <row r="292" spans="1:22" x14ac:dyDescent="0.2">
      <c r="A292" s="7"/>
      <c r="C292" s="7"/>
      <c r="F292" s="118"/>
      <c r="G292" s="119"/>
      <c r="H292" s="118"/>
      <c r="I292" s="197"/>
      <c r="K292" s="118"/>
      <c r="M292" s="118"/>
      <c r="N292" s="7"/>
      <c r="O292" s="7"/>
      <c r="P292" s="7"/>
      <c r="R292" s="7"/>
      <c r="S292" s="7"/>
      <c r="U292" s="7"/>
      <c r="V292" s="7"/>
    </row>
    <row r="293" spans="1:22" x14ac:dyDescent="0.2">
      <c r="A293" s="7"/>
      <c r="C293" s="7"/>
      <c r="F293" s="118"/>
      <c r="G293" s="119"/>
      <c r="H293" s="118"/>
      <c r="I293" s="197"/>
      <c r="K293" s="118"/>
      <c r="M293" s="118"/>
      <c r="N293" s="7"/>
      <c r="O293" s="7"/>
      <c r="P293" s="7"/>
      <c r="R293" s="7"/>
      <c r="S293" s="7"/>
      <c r="U293" s="7"/>
      <c r="V293" s="7"/>
    </row>
    <row r="294" spans="1:22" x14ac:dyDescent="0.2">
      <c r="A294" s="7"/>
      <c r="C294" s="7"/>
      <c r="F294" s="118"/>
      <c r="G294" s="119"/>
      <c r="H294" s="118"/>
      <c r="I294" s="197"/>
      <c r="K294" s="118"/>
      <c r="M294" s="118"/>
      <c r="N294" s="7"/>
      <c r="O294" s="7"/>
      <c r="P294" s="7"/>
      <c r="R294" s="7"/>
      <c r="S294" s="7"/>
      <c r="U294" s="7"/>
      <c r="V294" s="7"/>
    </row>
    <row r="295" spans="1:22" x14ac:dyDescent="0.2">
      <c r="A295" s="7"/>
      <c r="C295" s="7"/>
      <c r="F295" s="118"/>
      <c r="G295" s="119"/>
      <c r="H295" s="118"/>
      <c r="I295" s="197"/>
      <c r="K295" s="118"/>
      <c r="M295" s="118"/>
      <c r="N295" s="7"/>
      <c r="O295" s="7"/>
      <c r="P295" s="7"/>
      <c r="R295" s="7"/>
      <c r="S295" s="7"/>
      <c r="U295" s="7"/>
      <c r="V295" s="7"/>
    </row>
    <row r="296" spans="1:22" x14ac:dyDescent="0.2">
      <c r="A296" s="7"/>
      <c r="C296" s="7"/>
      <c r="F296" s="118"/>
      <c r="G296" s="119"/>
      <c r="H296" s="118"/>
      <c r="I296" s="197"/>
      <c r="K296" s="118"/>
      <c r="M296" s="118"/>
      <c r="N296" s="7"/>
      <c r="O296" s="7"/>
      <c r="P296" s="7"/>
      <c r="R296" s="7"/>
      <c r="S296" s="7"/>
      <c r="U296" s="7"/>
      <c r="V296" s="7"/>
    </row>
    <row r="297" spans="1:22" x14ac:dyDescent="0.2">
      <c r="A297" s="7"/>
      <c r="C297" s="7"/>
      <c r="F297" s="118"/>
      <c r="G297" s="119"/>
      <c r="H297" s="118"/>
      <c r="I297" s="197"/>
      <c r="K297" s="118"/>
      <c r="M297" s="118"/>
      <c r="N297" s="7"/>
      <c r="O297" s="7"/>
      <c r="P297" s="7"/>
      <c r="R297" s="7"/>
      <c r="S297" s="7"/>
      <c r="U297" s="7"/>
      <c r="V297" s="7"/>
    </row>
    <row r="298" spans="1:22" x14ac:dyDescent="0.2">
      <c r="A298" s="7"/>
      <c r="C298" s="7"/>
      <c r="F298" s="118"/>
      <c r="G298" s="119"/>
      <c r="H298" s="118"/>
      <c r="I298" s="197"/>
      <c r="K298" s="118"/>
      <c r="M298" s="118"/>
      <c r="N298" s="7"/>
      <c r="O298" s="7"/>
      <c r="P298" s="7"/>
      <c r="R298" s="7"/>
      <c r="S298" s="7"/>
      <c r="U298" s="7"/>
      <c r="V298" s="7"/>
    </row>
    <row r="299" spans="1:22" x14ac:dyDescent="0.2">
      <c r="A299" s="7"/>
      <c r="C299" s="7"/>
      <c r="F299" s="118"/>
      <c r="G299" s="119"/>
      <c r="H299" s="118"/>
      <c r="I299" s="197"/>
      <c r="K299" s="118"/>
      <c r="M299" s="118"/>
      <c r="N299" s="7"/>
      <c r="O299" s="7"/>
      <c r="P299" s="7"/>
      <c r="R299" s="7"/>
      <c r="S299" s="7"/>
      <c r="U299" s="7"/>
      <c r="V299" s="7"/>
    </row>
    <row r="300" spans="1:22" x14ac:dyDescent="0.2">
      <c r="A300" s="7"/>
      <c r="C300" s="7"/>
      <c r="F300" s="118"/>
      <c r="G300" s="119"/>
      <c r="H300" s="118"/>
      <c r="I300" s="197"/>
      <c r="K300" s="118"/>
      <c r="M300" s="118"/>
      <c r="N300" s="7"/>
      <c r="O300" s="7"/>
      <c r="P300" s="7"/>
      <c r="R300" s="7"/>
      <c r="S300" s="7"/>
      <c r="U300" s="7"/>
      <c r="V300" s="7"/>
    </row>
    <row r="301" spans="1:22" x14ac:dyDescent="0.2">
      <c r="A301" s="7"/>
      <c r="C301" s="7"/>
      <c r="F301" s="118"/>
      <c r="G301" s="119"/>
      <c r="H301" s="118"/>
      <c r="I301" s="197"/>
      <c r="K301" s="118"/>
      <c r="M301" s="118"/>
      <c r="N301" s="7"/>
      <c r="O301" s="7"/>
      <c r="P301" s="7"/>
      <c r="R301" s="7"/>
      <c r="S301" s="7"/>
      <c r="U301" s="7"/>
      <c r="V301" s="7"/>
    </row>
    <row r="302" spans="1:22" x14ac:dyDescent="0.2">
      <c r="A302" s="7"/>
      <c r="C302" s="7"/>
      <c r="F302" s="118"/>
      <c r="G302" s="119"/>
      <c r="H302" s="118"/>
      <c r="I302" s="197"/>
      <c r="K302" s="118"/>
      <c r="M302" s="118"/>
      <c r="N302" s="7"/>
      <c r="O302" s="7"/>
      <c r="P302" s="7"/>
      <c r="R302" s="7"/>
      <c r="S302" s="7"/>
      <c r="U302" s="7"/>
      <c r="V302" s="7"/>
    </row>
    <row r="303" spans="1:22" x14ac:dyDescent="0.2">
      <c r="A303" s="7"/>
      <c r="C303" s="7"/>
      <c r="F303" s="118"/>
      <c r="G303" s="119"/>
      <c r="H303" s="118"/>
      <c r="I303" s="197"/>
      <c r="K303" s="118"/>
      <c r="M303" s="118"/>
      <c r="N303" s="7"/>
      <c r="O303" s="7"/>
      <c r="P303" s="7"/>
      <c r="R303" s="7"/>
      <c r="S303" s="7"/>
      <c r="U303" s="7"/>
      <c r="V303" s="7"/>
    </row>
    <row r="304" spans="1:22" x14ac:dyDescent="0.2">
      <c r="A304" s="7"/>
      <c r="C304" s="7"/>
      <c r="F304" s="118"/>
      <c r="G304" s="119"/>
      <c r="H304" s="118"/>
      <c r="I304" s="197"/>
      <c r="K304" s="118"/>
      <c r="M304" s="118"/>
      <c r="N304" s="7"/>
      <c r="O304" s="7"/>
      <c r="P304" s="7"/>
      <c r="R304" s="7"/>
      <c r="S304" s="7"/>
      <c r="U304" s="7"/>
      <c r="V304" s="7"/>
    </row>
    <row r="305" spans="1:22" x14ac:dyDescent="0.2">
      <c r="A305" s="7"/>
      <c r="C305" s="7"/>
      <c r="F305" s="118"/>
      <c r="G305" s="119"/>
      <c r="H305" s="118"/>
      <c r="I305" s="197"/>
      <c r="K305" s="118"/>
      <c r="M305" s="118"/>
      <c r="N305" s="7"/>
      <c r="O305" s="7"/>
      <c r="P305" s="7"/>
      <c r="R305" s="7"/>
      <c r="S305" s="7"/>
      <c r="U305" s="7"/>
      <c r="V305" s="7"/>
    </row>
    <row r="306" spans="1:22" x14ac:dyDescent="0.2">
      <c r="A306" s="7"/>
      <c r="C306" s="7"/>
      <c r="F306" s="118"/>
      <c r="G306" s="119"/>
      <c r="H306" s="118"/>
      <c r="I306" s="197"/>
      <c r="K306" s="118"/>
      <c r="M306" s="118"/>
      <c r="N306" s="7"/>
      <c r="O306" s="7"/>
      <c r="P306" s="7"/>
      <c r="R306" s="7"/>
      <c r="S306" s="7"/>
      <c r="U306" s="7"/>
      <c r="V306" s="7"/>
    </row>
    <row r="307" spans="1:22" x14ac:dyDescent="0.2">
      <c r="A307" s="7"/>
      <c r="C307" s="7"/>
      <c r="F307" s="118"/>
      <c r="G307" s="119"/>
      <c r="H307" s="118"/>
      <c r="I307" s="197"/>
      <c r="K307" s="118"/>
      <c r="M307" s="118"/>
      <c r="N307" s="7"/>
      <c r="O307" s="7"/>
      <c r="P307" s="7"/>
      <c r="R307" s="7"/>
      <c r="S307" s="7"/>
      <c r="U307" s="7"/>
      <c r="V307" s="7"/>
    </row>
    <row r="308" spans="1:22" x14ac:dyDescent="0.2">
      <c r="A308" s="7"/>
      <c r="C308" s="7"/>
      <c r="F308" s="118"/>
      <c r="G308" s="119"/>
      <c r="H308" s="118"/>
      <c r="I308" s="197"/>
      <c r="K308" s="118"/>
      <c r="M308" s="118"/>
      <c r="N308" s="7"/>
      <c r="O308" s="7"/>
      <c r="P308" s="7"/>
      <c r="R308" s="7"/>
      <c r="S308" s="7"/>
      <c r="U308" s="7"/>
      <c r="V308" s="7"/>
    </row>
    <row r="309" spans="1:22" x14ac:dyDescent="0.2">
      <c r="A309" s="7"/>
      <c r="C309" s="7"/>
      <c r="F309" s="118"/>
      <c r="G309" s="119"/>
      <c r="H309" s="118"/>
      <c r="I309" s="197"/>
      <c r="K309" s="118"/>
      <c r="M309" s="118"/>
      <c r="N309" s="7"/>
      <c r="O309" s="7"/>
      <c r="P309" s="7"/>
      <c r="R309" s="7"/>
      <c r="S309" s="7"/>
      <c r="U309" s="7"/>
      <c r="V309" s="7"/>
    </row>
    <row r="310" spans="1:22" x14ac:dyDescent="0.2">
      <c r="A310" s="7"/>
      <c r="C310" s="7"/>
      <c r="F310" s="118"/>
      <c r="G310" s="119"/>
      <c r="H310" s="118"/>
      <c r="I310" s="197"/>
      <c r="K310" s="118"/>
      <c r="M310" s="118"/>
      <c r="N310" s="7"/>
      <c r="O310" s="7"/>
      <c r="P310" s="7"/>
      <c r="R310" s="7"/>
      <c r="S310" s="7"/>
      <c r="U310" s="7"/>
      <c r="V310" s="7"/>
    </row>
    <row r="311" spans="1:22" x14ac:dyDescent="0.2">
      <c r="A311" s="7"/>
      <c r="C311" s="7"/>
      <c r="F311" s="118"/>
      <c r="G311" s="119"/>
      <c r="H311" s="118"/>
      <c r="I311" s="197"/>
      <c r="K311" s="118"/>
      <c r="M311" s="118"/>
      <c r="N311" s="7"/>
      <c r="O311" s="7"/>
      <c r="P311" s="7"/>
      <c r="R311" s="7"/>
      <c r="S311" s="7"/>
      <c r="U311" s="7"/>
      <c r="V311" s="7"/>
    </row>
    <row r="312" spans="1:22" x14ac:dyDescent="0.2">
      <c r="A312" s="7"/>
      <c r="C312" s="7"/>
      <c r="F312" s="118"/>
      <c r="G312" s="119"/>
      <c r="H312" s="118"/>
      <c r="I312" s="197"/>
      <c r="K312" s="118"/>
      <c r="M312" s="118"/>
      <c r="N312" s="7"/>
      <c r="O312" s="7"/>
      <c r="P312" s="7"/>
      <c r="R312" s="7"/>
      <c r="S312" s="7"/>
      <c r="U312" s="7"/>
      <c r="V312" s="7"/>
    </row>
    <row r="313" spans="1:22" x14ac:dyDescent="0.2">
      <c r="A313" s="7"/>
      <c r="C313" s="7"/>
      <c r="F313" s="118"/>
      <c r="G313" s="119"/>
      <c r="H313" s="118"/>
      <c r="I313" s="197"/>
      <c r="K313" s="118"/>
      <c r="M313" s="118"/>
      <c r="N313" s="7"/>
      <c r="O313" s="7"/>
      <c r="P313" s="7"/>
      <c r="R313" s="7"/>
      <c r="S313" s="7"/>
      <c r="U313" s="7"/>
      <c r="V313" s="7"/>
    </row>
    <row r="314" spans="1:22" x14ac:dyDescent="0.2">
      <c r="A314" s="7"/>
      <c r="C314" s="7"/>
      <c r="F314" s="118"/>
      <c r="G314" s="119"/>
      <c r="H314" s="118"/>
      <c r="I314" s="197"/>
      <c r="K314" s="118"/>
      <c r="M314" s="118"/>
      <c r="N314" s="7"/>
      <c r="O314" s="7"/>
      <c r="P314" s="7"/>
      <c r="R314" s="7"/>
      <c r="S314" s="7"/>
      <c r="U314" s="7"/>
      <c r="V314" s="7"/>
    </row>
    <row r="315" spans="1:22" x14ac:dyDescent="0.2">
      <c r="A315" s="7"/>
      <c r="C315" s="7"/>
      <c r="F315" s="118"/>
      <c r="G315" s="119"/>
      <c r="H315" s="118"/>
      <c r="I315" s="197"/>
      <c r="K315" s="118"/>
      <c r="M315" s="118"/>
      <c r="N315" s="7"/>
      <c r="O315" s="7"/>
      <c r="P315" s="7"/>
      <c r="R315" s="7"/>
      <c r="S315" s="7"/>
      <c r="U315" s="7"/>
      <c r="V315" s="7"/>
    </row>
    <row r="316" spans="1:22" x14ac:dyDescent="0.2">
      <c r="A316" s="7"/>
      <c r="C316" s="7"/>
      <c r="F316" s="118"/>
      <c r="G316" s="119"/>
      <c r="H316" s="118"/>
      <c r="I316" s="197"/>
      <c r="K316" s="118"/>
      <c r="M316" s="118"/>
      <c r="N316" s="7"/>
      <c r="O316" s="7"/>
      <c r="P316" s="7"/>
      <c r="R316" s="7"/>
      <c r="S316" s="7"/>
      <c r="U316" s="7"/>
      <c r="V316" s="7"/>
    </row>
    <row r="317" spans="1:22" x14ac:dyDescent="0.2">
      <c r="A317" s="7"/>
      <c r="C317" s="7"/>
      <c r="F317" s="118"/>
      <c r="G317" s="119"/>
      <c r="H317" s="118"/>
      <c r="I317" s="197"/>
      <c r="K317" s="118"/>
      <c r="M317" s="118"/>
      <c r="N317" s="7"/>
      <c r="O317" s="7"/>
      <c r="P317" s="7"/>
      <c r="R317" s="7"/>
      <c r="S317" s="7"/>
      <c r="U317" s="7"/>
      <c r="V317" s="7"/>
    </row>
    <row r="318" spans="1:22" x14ac:dyDescent="0.2">
      <c r="A318" s="7"/>
      <c r="C318" s="7"/>
      <c r="F318" s="118"/>
      <c r="G318" s="119"/>
      <c r="H318" s="118"/>
      <c r="I318" s="197"/>
      <c r="K318" s="118"/>
      <c r="M318" s="118"/>
      <c r="N318" s="7"/>
      <c r="O318" s="7"/>
      <c r="P318" s="7"/>
      <c r="R318" s="7"/>
      <c r="S318" s="7"/>
      <c r="U318" s="7"/>
      <c r="V318" s="7"/>
    </row>
    <row r="319" spans="1:22" x14ac:dyDescent="0.2">
      <c r="A319" s="7"/>
      <c r="C319" s="7"/>
      <c r="F319" s="118"/>
      <c r="G319" s="119"/>
      <c r="H319" s="118"/>
      <c r="I319" s="197"/>
      <c r="K319" s="118"/>
      <c r="M319" s="118"/>
      <c r="N319" s="7"/>
      <c r="O319" s="7"/>
      <c r="P319" s="7"/>
      <c r="R319" s="7"/>
      <c r="S319" s="7"/>
      <c r="U319" s="7"/>
      <c r="V319" s="7"/>
    </row>
    <row r="320" spans="1:22" x14ac:dyDescent="0.2">
      <c r="A320" s="7"/>
      <c r="C320" s="7"/>
      <c r="F320" s="118"/>
      <c r="G320" s="119"/>
      <c r="H320" s="118"/>
      <c r="I320" s="197"/>
      <c r="K320" s="118"/>
      <c r="M320" s="118"/>
      <c r="N320" s="7"/>
      <c r="O320" s="7"/>
      <c r="P320" s="7"/>
      <c r="R320" s="7"/>
      <c r="S320" s="7"/>
      <c r="U320" s="7"/>
      <c r="V320" s="7"/>
    </row>
    <row r="321" spans="1:22" x14ac:dyDescent="0.2">
      <c r="A321" s="7"/>
      <c r="C321" s="7"/>
      <c r="F321" s="118"/>
      <c r="G321" s="119"/>
      <c r="H321" s="118"/>
      <c r="I321" s="197"/>
      <c r="K321" s="118"/>
      <c r="M321" s="118"/>
      <c r="N321" s="7"/>
      <c r="O321" s="7"/>
      <c r="P321" s="7"/>
      <c r="R321" s="7"/>
      <c r="S321" s="7"/>
      <c r="U321" s="7"/>
      <c r="V321" s="7"/>
    </row>
    <row r="322" spans="1:22" x14ac:dyDescent="0.2">
      <c r="A322" s="7"/>
      <c r="C322" s="7"/>
      <c r="F322" s="118"/>
      <c r="G322" s="119"/>
      <c r="H322" s="118"/>
      <c r="I322" s="197"/>
      <c r="K322" s="118"/>
      <c r="M322" s="118"/>
      <c r="N322" s="7"/>
      <c r="O322" s="7"/>
      <c r="P322" s="7"/>
      <c r="R322" s="7"/>
      <c r="S322" s="7"/>
      <c r="U322" s="7"/>
      <c r="V322" s="7"/>
    </row>
    <row r="323" spans="1:22" x14ac:dyDescent="0.2">
      <c r="A323" s="7"/>
      <c r="C323" s="7"/>
      <c r="F323" s="118"/>
      <c r="G323" s="119"/>
      <c r="H323" s="118"/>
      <c r="I323" s="197"/>
      <c r="K323" s="118"/>
      <c r="M323" s="118"/>
      <c r="N323" s="7"/>
      <c r="O323" s="7"/>
      <c r="P323" s="7"/>
      <c r="R323" s="7"/>
      <c r="S323" s="7"/>
      <c r="U323" s="7"/>
      <c r="V323" s="7"/>
    </row>
    <row r="324" spans="1:22" x14ac:dyDescent="0.2">
      <c r="A324" s="7"/>
      <c r="C324" s="7"/>
      <c r="F324" s="118"/>
      <c r="G324" s="119"/>
      <c r="H324" s="118"/>
      <c r="I324" s="197"/>
      <c r="K324" s="118"/>
      <c r="M324" s="118"/>
      <c r="N324" s="7"/>
      <c r="O324" s="7"/>
      <c r="P324" s="7"/>
      <c r="R324" s="7"/>
      <c r="S324" s="7"/>
      <c r="U324" s="7"/>
      <c r="V324" s="7"/>
    </row>
    <row r="325" spans="1:22" x14ac:dyDescent="0.2">
      <c r="A325" s="7"/>
      <c r="C325" s="7"/>
      <c r="F325" s="118"/>
      <c r="G325" s="119"/>
      <c r="H325" s="118"/>
      <c r="I325" s="197"/>
      <c r="K325" s="118"/>
      <c r="M325" s="118"/>
      <c r="N325" s="7"/>
      <c r="O325" s="7"/>
      <c r="P325" s="7"/>
      <c r="R325" s="7"/>
      <c r="S325" s="7"/>
      <c r="U325" s="7"/>
      <c r="V325" s="7"/>
    </row>
    <row r="326" spans="1:22" x14ac:dyDescent="0.2">
      <c r="A326" s="7"/>
      <c r="C326" s="7"/>
      <c r="F326" s="118"/>
      <c r="G326" s="119"/>
      <c r="H326" s="118"/>
      <c r="I326" s="197"/>
      <c r="K326" s="118"/>
      <c r="M326" s="118"/>
      <c r="N326" s="7"/>
      <c r="O326" s="7"/>
      <c r="P326" s="7"/>
      <c r="R326" s="7"/>
      <c r="S326" s="7"/>
      <c r="U326" s="7"/>
      <c r="V326" s="7"/>
    </row>
    <row r="327" spans="1:22" x14ac:dyDescent="0.2">
      <c r="A327" s="7"/>
      <c r="C327" s="7"/>
      <c r="F327" s="118"/>
      <c r="G327" s="119"/>
      <c r="H327" s="118"/>
      <c r="I327" s="197"/>
      <c r="K327" s="118"/>
      <c r="M327" s="118"/>
      <c r="N327" s="7"/>
      <c r="O327" s="7"/>
      <c r="P327" s="7"/>
      <c r="R327" s="7"/>
      <c r="S327" s="7"/>
      <c r="U327" s="7"/>
      <c r="V327" s="7"/>
    </row>
    <row r="328" spans="1:22" x14ac:dyDescent="0.2">
      <c r="A328" s="7"/>
      <c r="C328" s="7"/>
      <c r="F328" s="118"/>
      <c r="G328" s="119"/>
      <c r="H328" s="118"/>
      <c r="I328" s="197"/>
      <c r="K328" s="118"/>
      <c r="M328" s="118"/>
      <c r="N328" s="7"/>
      <c r="O328" s="7"/>
      <c r="P328" s="7"/>
      <c r="R328" s="7"/>
      <c r="S328" s="7"/>
      <c r="U328" s="7"/>
      <c r="V328" s="7"/>
    </row>
    <row r="329" spans="1:22" x14ac:dyDescent="0.2">
      <c r="A329" s="7"/>
      <c r="C329" s="7"/>
      <c r="F329" s="118"/>
      <c r="G329" s="119"/>
      <c r="H329" s="118"/>
      <c r="I329" s="197"/>
      <c r="K329" s="118"/>
      <c r="M329" s="118"/>
      <c r="N329" s="7"/>
      <c r="O329" s="7"/>
      <c r="P329" s="7"/>
      <c r="R329" s="7"/>
      <c r="S329" s="7"/>
      <c r="U329" s="7"/>
      <c r="V329" s="7"/>
    </row>
    <row r="330" spans="1:22" x14ac:dyDescent="0.2">
      <c r="A330" s="7"/>
      <c r="C330" s="7"/>
      <c r="F330" s="118"/>
      <c r="G330" s="119"/>
      <c r="H330" s="118"/>
      <c r="I330" s="197"/>
      <c r="K330" s="118"/>
      <c r="M330" s="118"/>
      <c r="N330" s="7"/>
      <c r="O330" s="7"/>
      <c r="P330" s="7"/>
      <c r="R330" s="7"/>
      <c r="S330" s="7"/>
      <c r="U330" s="7"/>
      <c r="V330" s="7"/>
    </row>
    <row r="331" spans="1:22" x14ac:dyDescent="0.2">
      <c r="A331" s="7"/>
      <c r="C331" s="7"/>
      <c r="F331" s="118"/>
      <c r="G331" s="119"/>
      <c r="H331" s="118"/>
      <c r="I331" s="197"/>
      <c r="K331" s="118"/>
      <c r="M331" s="118"/>
      <c r="N331" s="7"/>
      <c r="O331" s="7"/>
      <c r="P331" s="7"/>
      <c r="R331" s="7"/>
      <c r="S331" s="7"/>
      <c r="U331" s="7"/>
      <c r="V331" s="7"/>
    </row>
    <row r="332" spans="1:22" x14ac:dyDescent="0.2">
      <c r="A332" s="7"/>
      <c r="C332" s="7"/>
      <c r="F332" s="118"/>
      <c r="G332" s="119"/>
      <c r="H332" s="118"/>
      <c r="I332" s="197"/>
      <c r="K332" s="118"/>
      <c r="M332" s="118"/>
      <c r="N332" s="7"/>
      <c r="O332" s="7"/>
      <c r="P332" s="7"/>
      <c r="R332" s="7"/>
      <c r="S332" s="7"/>
      <c r="U332" s="7"/>
      <c r="V332" s="7"/>
    </row>
    <row r="333" spans="1:22" x14ac:dyDescent="0.2">
      <c r="A333" s="7"/>
      <c r="C333" s="7"/>
      <c r="F333" s="118"/>
      <c r="G333" s="119"/>
      <c r="H333" s="118"/>
      <c r="I333" s="197"/>
      <c r="K333" s="118"/>
      <c r="M333" s="118"/>
      <c r="N333" s="7"/>
      <c r="O333" s="7"/>
      <c r="P333" s="7"/>
      <c r="R333" s="7"/>
      <c r="S333" s="7"/>
      <c r="U333" s="7"/>
      <c r="V333" s="7"/>
    </row>
    <row r="334" spans="1:22" x14ac:dyDescent="0.2">
      <c r="A334" s="7"/>
      <c r="C334" s="7"/>
      <c r="F334" s="118"/>
      <c r="G334" s="119"/>
      <c r="H334" s="118"/>
      <c r="I334" s="197"/>
      <c r="K334" s="118"/>
      <c r="M334" s="118"/>
      <c r="N334" s="7"/>
      <c r="O334" s="7"/>
      <c r="P334" s="7"/>
      <c r="R334" s="7"/>
      <c r="S334" s="7"/>
      <c r="U334" s="7"/>
      <c r="V334" s="7"/>
    </row>
    <row r="335" spans="1:22" x14ac:dyDescent="0.2">
      <c r="A335" s="7"/>
      <c r="C335" s="7"/>
      <c r="F335" s="118"/>
      <c r="G335" s="119"/>
      <c r="H335" s="118"/>
      <c r="I335" s="197"/>
      <c r="K335" s="118"/>
      <c r="M335" s="118"/>
      <c r="N335" s="7"/>
      <c r="O335" s="7"/>
      <c r="P335" s="7"/>
      <c r="R335" s="7"/>
      <c r="S335" s="7"/>
      <c r="U335" s="7"/>
      <c r="V335" s="7"/>
    </row>
    <row r="336" spans="1:22" x14ac:dyDescent="0.2">
      <c r="A336" s="7"/>
      <c r="C336" s="7"/>
      <c r="F336" s="118"/>
      <c r="G336" s="119"/>
      <c r="H336" s="118"/>
      <c r="I336" s="197"/>
      <c r="K336" s="118"/>
      <c r="M336" s="118"/>
      <c r="N336" s="7"/>
      <c r="O336" s="7"/>
      <c r="P336" s="7"/>
      <c r="R336" s="7"/>
      <c r="S336" s="7"/>
      <c r="U336" s="7"/>
      <c r="V336" s="7"/>
    </row>
    <row r="337" spans="1:22" x14ac:dyDescent="0.2">
      <c r="A337" s="7"/>
      <c r="C337" s="7"/>
      <c r="F337" s="118"/>
      <c r="G337" s="119"/>
      <c r="H337" s="118"/>
      <c r="I337" s="197"/>
      <c r="K337" s="118"/>
      <c r="M337" s="118"/>
      <c r="N337" s="7"/>
      <c r="O337" s="7"/>
      <c r="P337" s="7"/>
      <c r="R337" s="7"/>
      <c r="S337" s="7"/>
      <c r="U337" s="7"/>
      <c r="V337" s="7"/>
    </row>
    <row r="338" spans="1:22" x14ac:dyDescent="0.2">
      <c r="A338" s="7"/>
      <c r="C338" s="7"/>
      <c r="F338" s="118"/>
      <c r="G338" s="119"/>
      <c r="H338" s="118"/>
      <c r="I338" s="197"/>
      <c r="K338" s="118"/>
      <c r="M338" s="118"/>
      <c r="N338" s="7"/>
      <c r="O338" s="7"/>
      <c r="P338" s="7"/>
      <c r="R338" s="7"/>
      <c r="S338" s="7"/>
      <c r="U338" s="7"/>
      <c r="V338" s="7"/>
    </row>
    <row r="339" spans="1:22" x14ac:dyDescent="0.2">
      <c r="A339" s="7"/>
      <c r="C339" s="7"/>
      <c r="F339" s="118"/>
      <c r="G339" s="119"/>
      <c r="H339" s="118"/>
      <c r="I339" s="197"/>
      <c r="K339" s="118"/>
      <c r="M339" s="118"/>
      <c r="N339" s="7"/>
      <c r="O339" s="7"/>
      <c r="P339" s="7"/>
      <c r="R339" s="7"/>
      <c r="S339" s="7"/>
      <c r="U339" s="7"/>
      <c r="V339" s="7"/>
    </row>
    <row r="340" spans="1:22" x14ac:dyDescent="0.2">
      <c r="A340" s="7"/>
      <c r="C340" s="7"/>
      <c r="F340" s="118"/>
      <c r="G340" s="119"/>
      <c r="H340" s="118"/>
      <c r="I340" s="197"/>
      <c r="K340" s="118"/>
      <c r="M340" s="118"/>
      <c r="N340" s="7"/>
      <c r="O340" s="7"/>
      <c r="P340" s="7"/>
      <c r="R340" s="7"/>
      <c r="S340" s="7"/>
      <c r="U340" s="7"/>
      <c r="V340" s="7"/>
    </row>
    <row r="341" spans="1:22" x14ac:dyDescent="0.2">
      <c r="A341" s="7"/>
      <c r="C341" s="7"/>
      <c r="F341" s="118"/>
      <c r="G341" s="119"/>
      <c r="H341" s="118"/>
      <c r="I341" s="197"/>
      <c r="K341" s="118"/>
      <c r="M341" s="118"/>
      <c r="N341" s="7"/>
      <c r="O341" s="7"/>
      <c r="P341" s="7"/>
      <c r="R341" s="7"/>
      <c r="S341" s="7"/>
      <c r="U341" s="7"/>
      <c r="V341" s="7"/>
    </row>
    <row r="342" spans="1:22" x14ac:dyDescent="0.2">
      <c r="A342" s="7"/>
      <c r="C342" s="7"/>
      <c r="F342" s="118"/>
      <c r="G342" s="119"/>
      <c r="H342" s="118"/>
      <c r="I342" s="197"/>
      <c r="K342" s="118"/>
      <c r="M342" s="118"/>
      <c r="N342" s="7"/>
      <c r="O342" s="7"/>
      <c r="P342" s="7"/>
      <c r="R342" s="7"/>
      <c r="S342" s="7"/>
      <c r="U342" s="7"/>
      <c r="V342" s="7"/>
    </row>
    <row r="343" spans="1:22" x14ac:dyDescent="0.2">
      <c r="A343" s="7"/>
      <c r="C343" s="7"/>
      <c r="F343" s="118"/>
      <c r="G343" s="119"/>
      <c r="H343" s="118"/>
      <c r="I343" s="197"/>
      <c r="K343" s="118"/>
      <c r="M343" s="118"/>
      <c r="N343" s="7"/>
      <c r="O343" s="7"/>
      <c r="P343" s="7"/>
      <c r="R343" s="7"/>
      <c r="S343" s="7"/>
      <c r="U343" s="7"/>
      <c r="V343" s="7"/>
    </row>
    <row r="344" spans="1:22" x14ac:dyDescent="0.2">
      <c r="A344" s="7"/>
      <c r="C344" s="7"/>
      <c r="F344" s="118"/>
      <c r="G344" s="119"/>
      <c r="H344" s="118"/>
      <c r="I344" s="197"/>
      <c r="K344" s="118"/>
      <c r="M344" s="118"/>
      <c r="N344" s="7"/>
      <c r="O344" s="7"/>
      <c r="P344" s="7"/>
      <c r="R344" s="7"/>
      <c r="S344" s="7"/>
      <c r="U344" s="7"/>
      <c r="V344" s="7"/>
    </row>
    <row r="345" spans="1:22" x14ac:dyDescent="0.2">
      <c r="A345" s="7"/>
      <c r="C345" s="7"/>
      <c r="F345" s="118"/>
      <c r="G345" s="119"/>
      <c r="H345" s="118"/>
      <c r="I345" s="197"/>
      <c r="K345" s="118"/>
      <c r="M345" s="118"/>
      <c r="N345" s="7"/>
      <c r="O345" s="7"/>
      <c r="P345" s="7"/>
      <c r="R345" s="7"/>
      <c r="S345" s="7"/>
      <c r="U345" s="7"/>
      <c r="V345" s="7"/>
    </row>
    <row r="346" spans="1:22" x14ac:dyDescent="0.2">
      <c r="A346" s="7"/>
      <c r="C346" s="7"/>
      <c r="F346" s="118"/>
      <c r="G346" s="119"/>
      <c r="H346" s="118"/>
      <c r="I346" s="197"/>
      <c r="K346" s="118"/>
      <c r="M346" s="118"/>
      <c r="N346" s="7"/>
      <c r="O346" s="7"/>
      <c r="P346" s="7"/>
      <c r="R346" s="7"/>
      <c r="S346" s="7"/>
      <c r="U346" s="7"/>
      <c r="V346" s="7"/>
    </row>
    <row r="347" spans="1:22" x14ac:dyDescent="0.2">
      <c r="A347" s="7"/>
      <c r="C347" s="7"/>
      <c r="F347" s="118"/>
      <c r="G347" s="119"/>
      <c r="H347" s="118"/>
      <c r="I347" s="197"/>
      <c r="K347" s="118"/>
      <c r="M347" s="118"/>
      <c r="N347" s="7"/>
      <c r="O347" s="7"/>
      <c r="P347" s="7"/>
      <c r="R347" s="7"/>
      <c r="S347" s="7"/>
      <c r="U347" s="7"/>
      <c r="V347" s="7"/>
    </row>
    <row r="348" spans="1:22" x14ac:dyDescent="0.2">
      <c r="A348" s="7"/>
      <c r="C348" s="7"/>
      <c r="F348" s="118"/>
      <c r="G348" s="119"/>
      <c r="H348" s="118"/>
      <c r="I348" s="197"/>
      <c r="K348" s="118"/>
      <c r="M348" s="118"/>
      <c r="N348" s="7"/>
      <c r="O348" s="7"/>
      <c r="P348" s="7"/>
      <c r="R348" s="7"/>
      <c r="S348" s="7"/>
      <c r="U348" s="7"/>
      <c r="V348" s="7"/>
    </row>
    <row r="349" spans="1:22" x14ac:dyDescent="0.2">
      <c r="A349" s="7"/>
      <c r="C349" s="7"/>
      <c r="F349" s="118"/>
      <c r="G349" s="119"/>
      <c r="H349" s="118"/>
      <c r="I349" s="197"/>
      <c r="K349" s="118"/>
      <c r="M349" s="118"/>
      <c r="N349" s="7"/>
      <c r="O349" s="7"/>
      <c r="P349" s="7"/>
      <c r="R349" s="7"/>
      <c r="S349" s="7"/>
      <c r="U349" s="7"/>
      <c r="V349" s="7"/>
    </row>
    <row r="350" spans="1:22" x14ac:dyDescent="0.2">
      <c r="A350" s="7"/>
      <c r="C350" s="7"/>
      <c r="H350" s="118"/>
      <c r="I350" s="197"/>
      <c r="K350" s="118"/>
      <c r="M350" s="118"/>
      <c r="N350" s="7"/>
      <c r="O350" s="7"/>
      <c r="P350" s="7"/>
      <c r="R350" s="7"/>
      <c r="S350" s="7"/>
      <c r="U350" s="7"/>
      <c r="V350" s="7"/>
    </row>
    <row r="351" spans="1:22" x14ac:dyDescent="0.2">
      <c r="A351" s="7"/>
      <c r="C351" s="7"/>
      <c r="H351" s="118"/>
      <c r="I351" s="197"/>
      <c r="K351" s="118"/>
      <c r="M351" s="118"/>
      <c r="N351" s="7"/>
      <c r="O351" s="7"/>
      <c r="P351" s="7"/>
      <c r="R351" s="7"/>
      <c r="S351" s="7"/>
      <c r="U351" s="7"/>
      <c r="V351" s="7"/>
    </row>
    <row r="352" spans="1:22" x14ac:dyDescent="0.2">
      <c r="A352" s="7"/>
      <c r="C352" s="7"/>
      <c r="H352" s="118"/>
      <c r="I352" s="197"/>
      <c r="K352" s="118"/>
      <c r="M352" s="118"/>
      <c r="N352" s="7"/>
      <c r="O352" s="7"/>
      <c r="P352" s="7"/>
      <c r="R352" s="7"/>
      <c r="S352" s="7"/>
      <c r="U352" s="7"/>
      <c r="V352" s="7"/>
    </row>
    <row r="353" spans="1:22" x14ac:dyDescent="0.2">
      <c r="A353" s="7"/>
      <c r="C353" s="7"/>
      <c r="H353" s="118"/>
      <c r="I353" s="197"/>
      <c r="K353" s="118"/>
      <c r="M353" s="118"/>
      <c r="N353" s="7"/>
      <c r="O353" s="7"/>
      <c r="P353" s="7"/>
      <c r="R353" s="7"/>
      <c r="S353" s="7"/>
      <c r="U353" s="7"/>
      <c r="V353" s="7"/>
    </row>
    <row r="354" spans="1:22" x14ac:dyDescent="0.2">
      <c r="A354" s="7"/>
      <c r="C354" s="7"/>
      <c r="H354" s="118"/>
      <c r="I354" s="197"/>
      <c r="K354" s="118"/>
      <c r="M354" s="118"/>
      <c r="N354" s="7"/>
      <c r="O354" s="7"/>
      <c r="P354" s="7"/>
      <c r="R354" s="7"/>
      <c r="S354" s="7"/>
      <c r="U354" s="7"/>
      <c r="V354" s="7"/>
    </row>
    <row r="355" spans="1:22" x14ac:dyDescent="0.2">
      <c r="A355" s="7"/>
      <c r="C355" s="7"/>
      <c r="H355" s="118"/>
      <c r="I355" s="197"/>
      <c r="K355" s="118"/>
      <c r="M355" s="118"/>
      <c r="N355" s="7"/>
      <c r="O355" s="7"/>
      <c r="P355" s="7"/>
      <c r="R355" s="7"/>
      <c r="S355" s="7"/>
      <c r="U355" s="7"/>
      <c r="V355" s="7"/>
    </row>
    <row r="356" spans="1:22" x14ac:dyDescent="0.2">
      <c r="A356" s="7"/>
      <c r="C356" s="7"/>
      <c r="H356" s="118"/>
      <c r="I356" s="197"/>
      <c r="K356" s="118"/>
      <c r="M356" s="118"/>
      <c r="N356" s="7"/>
      <c r="O356" s="7"/>
      <c r="P356" s="7"/>
      <c r="R356" s="7"/>
      <c r="S356" s="7"/>
      <c r="U356" s="7"/>
      <c r="V356" s="7"/>
    </row>
    <row r="357" spans="1:22" x14ac:dyDescent="0.2">
      <c r="A357" s="7"/>
      <c r="C357" s="7"/>
      <c r="H357" s="118"/>
      <c r="I357" s="197"/>
      <c r="K357" s="118"/>
      <c r="M357" s="118"/>
      <c r="N357" s="7"/>
      <c r="O357" s="7"/>
      <c r="P357" s="7"/>
      <c r="R357" s="7"/>
      <c r="S357" s="7"/>
      <c r="U357" s="7"/>
      <c r="V357" s="7"/>
    </row>
    <row r="358" spans="1:22" x14ac:dyDescent="0.2">
      <c r="A358" s="7"/>
      <c r="C358" s="7"/>
      <c r="H358" s="118"/>
      <c r="I358" s="197"/>
      <c r="K358" s="118"/>
      <c r="M358" s="118"/>
      <c r="N358" s="7"/>
      <c r="O358" s="7"/>
      <c r="P358" s="7"/>
      <c r="R358" s="7"/>
      <c r="S358" s="7"/>
      <c r="U358" s="7"/>
      <c r="V358" s="7"/>
    </row>
    <row r="359" spans="1:22" x14ac:dyDescent="0.2">
      <c r="A359" s="7"/>
      <c r="C359" s="7"/>
      <c r="H359" s="118"/>
      <c r="I359" s="197"/>
      <c r="K359" s="118"/>
      <c r="M359" s="118"/>
      <c r="N359" s="7"/>
      <c r="O359" s="7"/>
      <c r="P359" s="7"/>
      <c r="R359" s="7"/>
      <c r="S359" s="7"/>
      <c r="U359" s="7"/>
      <c r="V359" s="7"/>
    </row>
    <row r="360" spans="1:22" x14ac:dyDescent="0.2">
      <c r="A360" s="7"/>
      <c r="C360" s="7"/>
      <c r="H360" s="118"/>
      <c r="I360" s="197"/>
      <c r="K360" s="118"/>
      <c r="M360" s="118"/>
      <c r="N360" s="7"/>
      <c r="O360" s="7"/>
      <c r="P360" s="7"/>
      <c r="R360" s="7"/>
      <c r="S360" s="7"/>
      <c r="U360" s="7"/>
      <c r="V360" s="7"/>
    </row>
    <row r="361" spans="1:22" x14ac:dyDescent="0.2">
      <c r="A361" s="7"/>
      <c r="C361" s="7"/>
      <c r="H361" s="118"/>
      <c r="I361" s="197"/>
      <c r="K361" s="118"/>
      <c r="M361" s="118"/>
      <c r="N361" s="7"/>
      <c r="O361" s="7"/>
      <c r="P361" s="7"/>
      <c r="R361" s="7"/>
      <c r="S361" s="7"/>
      <c r="U361" s="7"/>
      <c r="V361" s="7"/>
    </row>
    <row r="362" spans="1:22" x14ac:dyDescent="0.2">
      <c r="A362" s="7"/>
      <c r="C362" s="7"/>
      <c r="H362" s="118"/>
      <c r="I362" s="197"/>
      <c r="K362" s="118"/>
      <c r="M362" s="118"/>
      <c r="N362" s="7"/>
      <c r="O362" s="7"/>
      <c r="P362" s="7"/>
      <c r="R362" s="7"/>
      <c r="S362" s="7"/>
      <c r="U362" s="7"/>
      <c r="V362" s="7"/>
    </row>
    <row r="363" spans="1:22" x14ac:dyDescent="0.2">
      <c r="A363" s="7"/>
      <c r="C363" s="7"/>
      <c r="H363" s="118"/>
      <c r="I363" s="197"/>
      <c r="K363" s="118"/>
      <c r="M363" s="118"/>
      <c r="N363" s="7"/>
      <c r="O363" s="7"/>
      <c r="P363" s="7"/>
      <c r="R363" s="7"/>
      <c r="S363" s="7"/>
      <c r="U363" s="7"/>
      <c r="V363" s="7"/>
    </row>
    <row r="364" spans="1:22" x14ac:dyDescent="0.2">
      <c r="A364" s="7"/>
      <c r="C364" s="7"/>
      <c r="H364" s="118"/>
      <c r="I364" s="197"/>
      <c r="K364" s="118"/>
      <c r="M364" s="118"/>
      <c r="N364" s="7"/>
      <c r="O364" s="7"/>
      <c r="P364" s="7"/>
      <c r="R364" s="7"/>
      <c r="S364" s="7"/>
      <c r="U364" s="7"/>
      <c r="V364" s="7"/>
    </row>
    <row r="365" spans="1:22" x14ac:dyDescent="0.2">
      <c r="A365" s="7"/>
      <c r="C365" s="7"/>
      <c r="H365" s="118"/>
      <c r="I365" s="197"/>
      <c r="K365" s="118"/>
      <c r="M365" s="118"/>
      <c r="N365" s="7"/>
      <c r="O365" s="7"/>
      <c r="P365" s="7"/>
      <c r="R365" s="7"/>
      <c r="S365" s="7"/>
      <c r="U365" s="7"/>
      <c r="V365" s="7"/>
    </row>
    <row r="366" spans="1:22" x14ac:dyDescent="0.2">
      <c r="A366" s="7"/>
      <c r="C366" s="7"/>
      <c r="H366" s="118"/>
      <c r="I366" s="197"/>
      <c r="K366" s="118"/>
      <c r="M366" s="118"/>
      <c r="N366" s="7"/>
      <c r="O366" s="7"/>
      <c r="P366" s="7"/>
      <c r="R366" s="7"/>
      <c r="S366" s="7"/>
      <c r="U366" s="7"/>
      <c r="V366" s="7"/>
    </row>
    <row r="367" spans="1:22" x14ac:dyDescent="0.2">
      <c r="A367" s="7"/>
      <c r="C367" s="7"/>
      <c r="H367" s="118"/>
      <c r="I367" s="197"/>
      <c r="K367" s="118"/>
      <c r="M367" s="118"/>
      <c r="N367" s="7"/>
      <c r="O367" s="7"/>
      <c r="P367" s="7"/>
      <c r="R367" s="7"/>
      <c r="S367" s="7"/>
      <c r="U367" s="7"/>
      <c r="V367" s="7"/>
    </row>
    <row r="368" spans="1:22" x14ac:dyDescent="0.2">
      <c r="A368" s="7"/>
      <c r="C368" s="7"/>
      <c r="H368" s="118"/>
      <c r="I368" s="197"/>
      <c r="K368" s="118"/>
      <c r="M368" s="118"/>
      <c r="N368" s="7"/>
      <c r="O368" s="7"/>
      <c r="P368" s="7"/>
      <c r="R368" s="7"/>
      <c r="S368" s="7"/>
      <c r="U368" s="7"/>
      <c r="V368" s="7"/>
    </row>
    <row r="369" spans="1:22" x14ac:dyDescent="0.2">
      <c r="A369" s="7"/>
      <c r="C369" s="7"/>
      <c r="H369" s="118"/>
      <c r="I369" s="197"/>
      <c r="K369" s="118"/>
      <c r="M369" s="118"/>
      <c r="N369" s="7"/>
      <c r="O369" s="7"/>
      <c r="P369" s="7"/>
      <c r="R369" s="7"/>
      <c r="S369" s="7"/>
      <c r="U369" s="7"/>
      <c r="V369" s="7"/>
    </row>
    <row r="370" spans="1:22" x14ac:dyDescent="0.2">
      <c r="A370" s="7"/>
      <c r="C370" s="7"/>
      <c r="H370" s="118"/>
      <c r="I370" s="197"/>
      <c r="K370" s="118"/>
      <c r="M370" s="118"/>
      <c r="N370" s="7"/>
      <c r="O370" s="7"/>
      <c r="P370" s="7"/>
      <c r="R370" s="7"/>
      <c r="S370" s="7"/>
      <c r="U370" s="7"/>
      <c r="V370" s="7"/>
    </row>
    <row r="371" spans="1:22" x14ac:dyDescent="0.2">
      <c r="A371" s="7"/>
      <c r="C371" s="7"/>
      <c r="H371" s="118"/>
      <c r="I371" s="197"/>
      <c r="K371" s="118"/>
      <c r="M371" s="118"/>
      <c r="N371" s="7"/>
      <c r="O371" s="7"/>
      <c r="P371" s="7"/>
      <c r="R371" s="7"/>
      <c r="S371" s="7"/>
      <c r="U371" s="7"/>
      <c r="V371" s="7"/>
    </row>
    <row r="372" spans="1:22" x14ac:dyDescent="0.2">
      <c r="A372" s="7"/>
      <c r="C372" s="7"/>
      <c r="H372" s="118"/>
      <c r="I372" s="197"/>
      <c r="K372" s="118"/>
      <c r="M372" s="118"/>
      <c r="N372" s="7"/>
      <c r="O372" s="7"/>
      <c r="P372" s="7"/>
      <c r="R372" s="7"/>
      <c r="S372" s="7"/>
      <c r="U372" s="7"/>
      <c r="V372" s="7"/>
    </row>
    <row r="373" spans="1:22" x14ac:dyDescent="0.2">
      <c r="A373" s="7"/>
      <c r="C373" s="7"/>
      <c r="H373" s="118"/>
      <c r="I373" s="197"/>
      <c r="K373" s="118"/>
      <c r="M373" s="118"/>
      <c r="N373" s="7"/>
      <c r="O373" s="7"/>
      <c r="P373" s="7"/>
      <c r="R373" s="7"/>
      <c r="S373" s="7"/>
      <c r="U373" s="7"/>
      <c r="V373" s="7"/>
    </row>
    <row r="374" spans="1:22" x14ac:dyDescent="0.2">
      <c r="A374" s="7"/>
      <c r="C374" s="7"/>
      <c r="H374" s="118"/>
      <c r="I374" s="197"/>
      <c r="K374" s="118"/>
      <c r="M374" s="118"/>
      <c r="N374" s="7"/>
      <c r="O374" s="7"/>
      <c r="P374" s="7"/>
      <c r="R374" s="7"/>
      <c r="S374" s="7"/>
      <c r="U374" s="7"/>
      <c r="V374" s="7"/>
    </row>
    <row r="375" spans="1:22" x14ac:dyDescent="0.2">
      <c r="A375" s="7"/>
      <c r="C375" s="7"/>
      <c r="H375" s="118"/>
      <c r="I375" s="197"/>
      <c r="K375" s="118"/>
      <c r="M375" s="118"/>
      <c r="N375" s="7"/>
      <c r="O375" s="7"/>
      <c r="P375" s="7"/>
      <c r="R375" s="7"/>
      <c r="S375" s="7"/>
      <c r="U375" s="7"/>
      <c r="V375" s="7"/>
    </row>
    <row r="376" spans="1:22" x14ac:dyDescent="0.2">
      <c r="A376" s="7"/>
      <c r="C376" s="7"/>
      <c r="H376" s="118"/>
      <c r="I376" s="197"/>
      <c r="K376" s="118"/>
      <c r="M376" s="118"/>
      <c r="N376" s="7"/>
      <c r="O376" s="7"/>
      <c r="P376" s="7"/>
      <c r="R376" s="7"/>
      <c r="S376" s="7"/>
      <c r="U376" s="7"/>
      <c r="V376" s="7"/>
    </row>
    <row r="377" spans="1:22" x14ac:dyDescent="0.2">
      <c r="A377" s="7"/>
      <c r="C377" s="7"/>
      <c r="H377" s="118"/>
      <c r="I377" s="197"/>
      <c r="K377" s="118"/>
      <c r="M377" s="118"/>
      <c r="N377" s="7"/>
      <c r="O377" s="7"/>
      <c r="P377" s="7"/>
      <c r="R377" s="7"/>
      <c r="S377" s="7"/>
      <c r="U377" s="7"/>
      <c r="V377" s="7"/>
    </row>
    <row r="378" spans="1:22" x14ac:dyDescent="0.2">
      <c r="A378" s="7"/>
      <c r="C378" s="7"/>
      <c r="H378" s="118"/>
      <c r="I378" s="197"/>
      <c r="K378" s="118"/>
      <c r="M378" s="118"/>
      <c r="N378" s="7"/>
      <c r="O378" s="7"/>
      <c r="P378" s="7"/>
      <c r="R378" s="7"/>
      <c r="S378" s="7"/>
      <c r="U378" s="7"/>
      <c r="V378" s="7"/>
    </row>
    <row r="379" spans="1:22" x14ac:dyDescent="0.2">
      <c r="A379" s="7"/>
      <c r="C379" s="7"/>
      <c r="H379" s="118"/>
      <c r="I379" s="197"/>
      <c r="K379" s="118"/>
      <c r="M379" s="118"/>
      <c r="N379" s="7"/>
      <c r="O379" s="7"/>
      <c r="P379" s="7"/>
      <c r="R379" s="7"/>
      <c r="S379" s="7"/>
      <c r="U379" s="7"/>
      <c r="V379" s="7"/>
    </row>
    <row r="380" spans="1:22" x14ac:dyDescent="0.2">
      <c r="A380" s="7"/>
      <c r="C380" s="7"/>
      <c r="H380" s="118"/>
      <c r="I380" s="197"/>
      <c r="K380" s="118"/>
      <c r="M380" s="118"/>
      <c r="N380" s="7"/>
      <c r="O380" s="7"/>
      <c r="P380" s="7"/>
      <c r="R380" s="7"/>
      <c r="S380" s="7"/>
      <c r="U380" s="7"/>
      <c r="V380" s="7"/>
    </row>
    <row r="381" spans="1:22" x14ac:dyDescent="0.2">
      <c r="A381" s="7"/>
      <c r="C381" s="7"/>
      <c r="H381" s="118"/>
      <c r="I381" s="197"/>
      <c r="K381" s="118"/>
      <c r="M381" s="118"/>
      <c r="N381" s="7"/>
      <c r="O381" s="7"/>
      <c r="P381" s="7"/>
      <c r="R381" s="7"/>
      <c r="S381" s="7"/>
      <c r="U381" s="7"/>
      <c r="V381" s="7"/>
    </row>
    <row r="382" spans="1:22" x14ac:dyDescent="0.2">
      <c r="A382" s="7"/>
      <c r="C382" s="7"/>
      <c r="H382" s="118"/>
      <c r="I382" s="197"/>
      <c r="K382" s="118"/>
      <c r="M382" s="118"/>
      <c r="N382" s="7"/>
      <c r="O382" s="7"/>
      <c r="P382" s="7"/>
      <c r="R382" s="7"/>
      <c r="S382" s="7"/>
      <c r="U382" s="7"/>
      <c r="V382" s="7"/>
    </row>
    <row r="383" spans="1:22" x14ac:dyDescent="0.2">
      <c r="A383" s="7"/>
      <c r="C383" s="7"/>
      <c r="H383" s="118"/>
      <c r="I383" s="197"/>
      <c r="K383" s="118"/>
      <c r="M383" s="118"/>
      <c r="N383" s="7"/>
      <c r="O383" s="7"/>
      <c r="P383" s="7"/>
      <c r="R383" s="7"/>
      <c r="S383" s="7"/>
      <c r="U383" s="7"/>
      <c r="V383" s="7"/>
    </row>
    <row r="384" spans="1:22" x14ac:dyDescent="0.2">
      <c r="A384" s="7"/>
      <c r="C384" s="7"/>
      <c r="H384" s="118"/>
      <c r="I384" s="197"/>
      <c r="K384" s="118"/>
      <c r="M384" s="118"/>
      <c r="N384" s="7"/>
      <c r="O384" s="7"/>
      <c r="P384" s="7"/>
      <c r="R384" s="7"/>
      <c r="S384" s="7"/>
      <c r="U384" s="7"/>
      <c r="V384" s="7"/>
    </row>
    <row r="385" spans="1:22" x14ac:dyDescent="0.2">
      <c r="A385" s="7"/>
      <c r="C385" s="7"/>
      <c r="H385" s="118"/>
      <c r="I385" s="197"/>
      <c r="K385" s="118"/>
      <c r="M385" s="118"/>
      <c r="N385" s="7"/>
      <c r="O385" s="7"/>
      <c r="P385" s="7"/>
      <c r="R385" s="7"/>
      <c r="S385" s="7"/>
      <c r="U385" s="7"/>
      <c r="V385" s="7"/>
    </row>
    <row r="386" spans="1:22" x14ac:dyDescent="0.2">
      <c r="A386" s="7"/>
      <c r="C386" s="7"/>
      <c r="H386" s="118"/>
      <c r="I386" s="197"/>
      <c r="K386" s="118"/>
      <c r="M386" s="118"/>
      <c r="N386" s="7"/>
      <c r="O386" s="7"/>
      <c r="P386" s="7"/>
      <c r="R386" s="7"/>
      <c r="S386" s="7"/>
      <c r="U386" s="7"/>
      <c r="V386" s="7"/>
    </row>
    <row r="387" spans="1:22" x14ac:dyDescent="0.2">
      <c r="A387" s="7"/>
      <c r="C387" s="7"/>
      <c r="H387" s="118"/>
      <c r="I387" s="197"/>
      <c r="K387" s="118"/>
      <c r="M387" s="118"/>
      <c r="N387" s="7"/>
      <c r="O387" s="7"/>
      <c r="P387" s="7"/>
      <c r="R387" s="7"/>
      <c r="S387" s="7"/>
      <c r="U387" s="7"/>
      <c r="V387" s="7"/>
    </row>
    <row r="388" spans="1:22" x14ac:dyDescent="0.2">
      <c r="A388" s="7"/>
      <c r="C388" s="7"/>
      <c r="H388" s="118"/>
      <c r="I388" s="197"/>
      <c r="K388" s="118"/>
      <c r="M388" s="118"/>
      <c r="N388" s="7"/>
      <c r="O388" s="7"/>
      <c r="P388" s="7"/>
      <c r="R388" s="7"/>
      <c r="S388" s="7"/>
      <c r="U388" s="7"/>
      <c r="V388" s="7"/>
    </row>
    <row r="389" spans="1:22" x14ac:dyDescent="0.2">
      <c r="A389" s="7"/>
      <c r="C389" s="7"/>
      <c r="H389" s="118"/>
      <c r="I389" s="197"/>
      <c r="K389" s="118"/>
      <c r="M389" s="118"/>
      <c r="N389" s="7"/>
      <c r="O389" s="7"/>
      <c r="P389" s="7"/>
      <c r="R389" s="7"/>
      <c r="S389" s="7"/>
      <c r="U389" s="7"/>
      <c r="V389" s="7"/>
    </row>
    <row r="390" spans="1:22" x14ac:dyDescent="0.2">
      <c r="A390" s="7"/>
      <c r="C390" s="7"/>
      <c r="H390" s="118"/>
      <c r="I390" s="197"/>
      <c r="K390" s="118"/>
      <c r="M390" s="118"/>
      <c r="N390" s="7"/>
      <c r="O390" s="7"/>
      <c r="P390" s="7"/>
      <c r="R390" s="7"/>
      <c r="S390" s="7"/>
      <c r="U390" s="7"/>
      <c r="V390" s="7"/>
    </row>
    <row r="391" spans="1:22" x14ac:dyDescent="0.2">
      <c r="A391" s="7"/>
      <c r="C391" s="7"/>
      <c r="H391" s="118"/>
      <c r="I391" s="197"/>
      <c r="K391" s="118"/>
      <c r="M391" s="118"/>
      <c r="N391" s="7"/>
      <c r="O391" s="7"/>
      <c r="P391" s="7"/>
      <c r="R391" s="7"/>
      <c r="S391" s="7"/>
      <c r="U391" s="7"/>
      <c r="V391" s="7"/>
    </row>
    <row r="392" spans="1:22" x14ac:dyDescent="0.2">
      <c r="A392" s="7"/>
      <c r="C392" s="7"/>
      <c r="H392" s="118"/>
      <c r="I392" s="197"/>
      <c r="K392" s="118"/>
      <c r="M392" s="118"/>
      <c r="N392" s="7"/>
      <c r="O392" s="7"/>
      <c r="P392" s="7"/>
      <c r="R392" s="7"/>
      <c r="S392" s="7"/>
      <c r="U392" s="7"/>
      <c r="V392" s="7"/>
    </row>
    <row r="393" spans="1:22" x14ac:dyDescent="0.2">
      <c r="A393" s="7"/>
      <c r="C393" s="7"/>
      <c r="H393" s="118"/>
      <c r="I393" s="197"/>
      <c r="K393" s="118"/>
      <c r="M393" s="118"/>
      <c r="N393" s="7"/>
      <c r="O393" s="7"/>
      <c r="P393" s="7"/>
      <c r="R393" s="7"/>
      <c r="S393" s="7"/>
      <c r="U393" s="7"/>
      <c r="V393" s="7"/>
    </row>
    <row r="394" spans="1:22" x14ac:dyDescent="0.2">
      <c r="A394" s="7"/>
      <c r="C394" s="7"/>
      <c r="H394" s="118"/>
      <c r="I394" s="197"/>
      <c r="K394" s="118"/>
      <c r="M394" s="118"/>
      <c r="N394" s="7"/>
      <c r="O394" s="7"/>
      <c r="P394" s="7"/>
      <c r="R394" s="7"/>
      <c r="S394" s="7"/>
      <c r="U394" s="7"/>
      <c r="V394" s="7"/>
    </row>
    <row r="395" spans="1:22" x14ac:dyDescent="0.2">
      <c r="A395" s="7"/>
      <c r="C395" s="7"/>
      <c r="H395" s="118"/>
      <c r="I395" s="197"/>
      <c r="K395" s="118"/>
      <c r="M395" s="118"/>
      <c r="N395" s="7"/>
      <c r="O395" s="7"/>
      <c r="P395" s="7"/>
      <c r="R395" s="7"/>
      <c r="S395" s="7"/>
      <c r="U395" s="7"/>
      <c r="V395" s="7"/>
    </row>
    <row r="396" spans="1:22" x14ac:dyDescent="0.2">
      <c r="A396" s="7"/>
      <c r="C396" s="7"/>
      <c r="H396" s="118"/>
      <c r="I396" s="197"/>
      <c r="K396" s="118"/>
      <c r="M396" s="118"/>
      <c r="N396" s="7"/>
      <c r="O396" s="7"/>
      <c r="P396" s="7"/>
      <c r="R396" s="7"/>
      <c r="S396" s="7"/>
      <c r="U396" s="7"/>
      <c r="V396" s="7"/>
    </row>
    <row r="397" spans="1:22" x14ac:dyDescent="0.2">
      <c r="A397" s="7"/>
      <c r="C397" s="7"/>
      <c r="H397" s="118"/>
      <c r="I397" s="197"/>
      <c r="K397" s="118"/>
      <c r="M397" s="118"/>
      <c r="N397" s="7"/>
      <c r="O397" s="7"/>
      <c r="P397" s="7"/>
      <c r="R397" s="7"/>
      <c r="S397" s="7"/>
      <c r="U397" s="7"/>
      <c r="V397" s="7"/>
    </row>
    <row r="398" spans="1:22" x14ac:dyDescent="0.2">
      <c r="A398" s="7"/>
      <c r="C398" s="7"/>
      <c r="H398" s="118"/>
      <c r="I398" s="197"/>
      <c r="K398" s="118"/>
      <c r="M398" s="118"/>
      <c r="N398" s="7"/>
      <c r="O398" s="7"/>
      <c r="P398" s="7"/>
      <c r="R398" s="7"/>
      <c r="S398" s="7"/>
      <c r="U398" s="7"/>
      <c r="V398" s="7"/>
    </row>
    <row r="399" spans="1:22" x14ac:dyDescent="0.2">
      <c r="A399" s="7"/>
      <c r="C399" s="7"/>
      <c r="H399" s="118"/>
      <c r="I399" s="197"/>
      <c r="K399" s="118"/>
      <c r="M399" s="118"/>
      <c r="N399" s="7"/>
      <c r="O399" s="7"/>
      <c r="P399" s="7"/>
      <c r="R399" s="7"/>
      <c r="S399" s="7"/>
      <c r="U399" s="7"/>
      <c r="V399" s="7"/>
    </row>
    <row r="400" spans="1:22" x14ac:dyDescent="0.2">
      <c r="A400" s="7"/>
      <c r="C400" s="7"/>
      <c r="H400" s="118"/>
      <c r="I400" s="197"/>
      <c r="K400" s="118"/>
      <c r="M400" s="118"/>
      <c r="N400" s="7"/>
      <c r="O400" s="7"/>
      <c r="P400" s="7"/>
      <c r="R400" s="7"/>
      <c r="S400" s="7"/>
      <c r="U400" s="7"/>
      <c r="V400" s="7"/>
    </row>
    <row r="401" spans="1:22" x14ac:dyDescent="0.2">
      <c r="A401" s="7"/>
      <c r="C401" s="7"/>
      <c r="H401" s="118"/>
      <c r="I401" s="197"/>
      <c r="K401" s="118"/>
      <c r="M401" s="118"/>
      <c r="N401" s="7"/>
      <c r="O401" s="7"/>
      <c r="P401" s="7"/>
      <c r="R401" s="7"/>
      <c r="S401" s="7"/>
      <c r="U401" s="7"/>
      <c r="V401" s="7"/>
    </row>
    <row r="402" spans="1:22" x14ac:dyDescent="0.2">
      <c r="A402" s="7"/>
      <c r="C402" s="7"/>
      <c r="H402" s="118"/>
      <c r="I402" s="197"/>
      <c r="K402" s="118"/>
      <c r="M402" s="118"/>
      <c r="N402" s="7"/>
      <c r="O402" s="7"/>
      <c r="P402" s="7"/>
      <c r="R402" s="7"/>
      <c r="S402" s="7"/>
      <c r="U402" s="7"/>
      <c r="V402" s="7"/>
    </row>
    <row r="403" spans="1:22" x14ac:dyDescent="0.2">
      <c r="A403" s="7"/>
      <c r="C403" s="7"/>
      <c r="H403" s="118"/>
      <c r="I403" s="197"/>
      <c r="K403" s="118"/>
      <c r="M403" s="118"/>
      <c r="N403" s="7"/>
      <c r="O403" s="7"/>
      <c r="P403" s="7"/>
      <c r="R403" s="7"/>
      <c r="S403" s="7"/>
      <c r="U403" s="7"/>
      <c r="V403" s="7"/>
    </row>
    <row r="404" spans="1:22" x14ac:dyDescent="0.2">
      <c r="A404" s="7"/>
      <c r="C404" s="7"/>
      <c r="H404" s="118"/>
      <c r="I404" s="197"/>
      <c r="K404" s="118"/>
      <c r="M404" s="118"/>
      <c r="N404" s="7"/>
      <c r="O404" s="7"/>
      <c r="P404" s="7"/>
      <c r="R404" s="7"/>
      <c r="S404" s="7"/>
      <c r="U404" s="7"/>
      <c r="V404" s="7"/>
    </row>
    <row r="405" spans="1:22" x14ac:dyDescent="0.2">
      <c r="A405" s="7"/>
      <c r="C405" s="7"/>
      <c r="H405" s="118"/>
      <c r="I405" s="197"/>
      <c r="K405" s="118"/>
      <c r="M405" s="118"/>
      <c r="N405" s="7"/>
      <c r="O405" s="7"/>
      <c r="P405" s="7"/>
      <c r="R405" s="7"/>
      <c r="S405" s="7"/>
      <c r="U405" s="7"/>
      <c r="V405" s="7"/>
    </row>
    <row r="406" spans="1:22" x14ac:dyDescent="0.2">
      <c r="A406" s="7"/>
      <c r="C406" s="7"/>
      <c r="H406" s="118"/>
      <c r="I406" s="197"/>
      <c r="K406" s="118"/>
      <c r="M406" s="118"/>
      <c r="N406" s="7"/>
      <c r="O406" s="7"/>
      <c r="P406" s="7"/>
      <c r="R406" s="7"/>
      <c r="S406" s="7"/>
      <c r="U406" s="7"/>
      <c r="V406" s="7"/>
    </row>
    <row r="407" spans="1:22" x14ac:dyDescent="0.2">
      <c r="A407" s="7"/>
      <c r="C407" s="7"/>
      <c r="H407" s="118"/>
      <c r="I407" s="197"/>
      <c r="K407" s="118"/>
      <c r="M407" s="118"/>
      <c r="N407" s="7"/>
      <c r="O407" s="7"/>
      <c r="P407" s="7"/>
      <c r="R407" s="7"/>
      <c r="S407" s="7"/>
      <c r="U407" s="7"/>
      <c r="V407" s="7"/>
    </row>
    <row r="408" spans="1:22" x14ac:dyDescent="0.2">
      <c r="A408" s="7"/>
      <c r="C408" s="7"/>
      <c r="H408" s="118"/>
      <c r="I408" s="197"/>
      <c r="K408" s="118"/>
      <c r="M408" s="118"/>
      <c r="N408" s="7"/>
      <c r="O408" s="7"/>
      <c r="P408" s="7"/>
      <c r="R408" s="7"/>
      <c r="S408" s="7"/>
      <c r="U408" s="7"/>
      <c r="V408" s="7"/>
    </row>
    <row r="409" spans="1:22" x14ac:dyDescent="0.2">
      <c r="A409" s="7"/>
      <c r="C409" s="7"/>
      <c r="H409" s="118"/>
      <c r="I409" s="197"/>
      <c r="K409" s="118"/>
      <c r="M409" s="118"/>
      <c r="N409" s="7"/>
      <c r="O409" s="7"/>
      <c r="P409" s="7"/>
      <c r="R409" s="7"/>
      <c r="S409" s="7"/>
      <c r="U409" s="7"/>
      <c r="V409" s="7"/>
    </row>
    <row r="410" spans="1:22" x14ac:dyDescent="0.2">
      <c r="A410" s="7"/>
      <c r="C410" s="7"/>
      <c r="H410" s="118"/>
      <c r="I410" s="197"/>
      <c r="K410" s="118"/>
      <c r="M410" s="118"/>
      <c r="N410" s="7"/>
      <c r="O410" s="7"/>
      <c r="P410" s="7"/>
      <c r="R410" s="7"/>
      <c r="S410" s="7"/>
      <c r="U410" s="7"/>
      <c r="V410" s="7"/>
    </row>
    <row r="411" spans="1:22" x14ac:dyDescent="0.2">
      <c r="A411" s="7"/>
      <c r="C411" s="7"/>
      <c r="H411" s="118"/>
      <c r="I411" s="197"/>
      <c r="K411" s="118"/>
      <c r="M411" s="118"/>
      <c r="N411" s="7"/>
      <c r="O411" s="7"/>
      <c r="P411" s="7"/>
      <c r="R411" s="7"/>
      <c r="S411" s="7"/>
      <c r="U411" s="7"/>
      <c r="V411" s="7"/>
    </row>
    <row r="412" spans="1:22" x14ac:dyDescent="0.2">
      <c r="A412" s="7"/>
      <c r="C412" s="7"/>
      <c r="H412" s="118"/>
      <c r="I412" s="197"/>
      <c r="K412" s="118"/>
      <c r="M412" s="118"/>
      <c r="N412" s="7"/>
      <c r="O412" s="7"/>
      <c r="P412" s="7"/>
      <c r="R412" s="7"/>
      <c r="S412" s="7"/>
      <c r="U412" s="7"/>
      <c r="V412" s="7"/>
    </row>
    <row r="413" spans="1:22" x14ac:dyDescent="0.2">
      <c r="A413" s="7"/>
      <c r="C413" s="7"/>
      <c r="H413" s="118"/>
      <c r="I413" s="197"/>
      <c r="K413" s="118"/>
      <c r="M413" s="118"/>
      <c r="N413" s="7"/>
      <c r="O413" s="7"/>
      <c r="P413" s="7"/>
      <c r="R413" s="7"/>
      <c r="S413" s="7"/>
      <c r="U413" s="7"/>
      <c r="V413" s="7"/>
    </row>
    <row r="414" spans="1:22" x14ac:dyDescent="0.2">
      <c r="A414" s="7"/>
      <c r="C414" s="7"/>
      <c r="H414" s="118"/>
      <c r="I414" s="197"/>
      <c r="K414" s="118"/>
      <c r="M414" s="118"/>
      <c r="N414" s="7"/>
      <c r="O414" s="7"/>
      <c r="P414" s="7"/>
      <c r="R414" s="7"/>
      <c r="S414" s="7"/>
      <c r="U414" s="7"/>
      <c r="V414" s="7"/>
    </row>
    <row r="415" spans="1:22" x14ac:dyDescent="0.2">
      <c r="A415" s="7"/>
      <c r="C415" s="7"/>
      <c r="H415" s="118"/>
      <c r="I415" s="197"/>
      <c r="K415" s="118"/>
      <c r="M415" s="118"/>
      <c r="N415" s="7"/>
      <c r="O415" s="7"/>
      <c r="P415" s="7"/>
      <c r="R415" s="7"/>
      <c r="S415" s="7"/>
      <c r="U415" s="7"/>
      <c r="V415" s="7"/>
    </row>
    <row r="416" spans="1:22" x14ac:dyDescent="0.2">
      <c r="A416" s="7"/>
      <c r="C416" s="7"/>
      <c r="H416" s="118"/>
      <c r="I416" s="197"/>
      <c r="K416" s="118"/>
      <c r="M416" s="118"/>
      <c r="N416" s="7"/>
      <c r="O416" s="7"/>
      <c r="P416" s="7"/>
      <c r="R416" s="7"/>
      <c r="S416" s="7"/>
      <c r="U416" s="7"/>
      <c r="V416" s="7"/>
    </row>
    <row r="417" spans="1:22" x14ac:dyDescent="0.2">
      <c r="A417" s="7"/>
      <c r="C417" s="7"/>
      <c r="H417" s="118"/>
      <c r="I417" s="197"/>
      <c r="K417" s="118"/>
      <c r="M417" s="118"/>
      <c r="N417" s="7"/>
      <c r="O417" s="7"/>
      <c r="P417" s="7"/>
      <c r="R417" s="7"/>
      <c r="S417" s="7"/>
      <c r="U417" s="7"/>
      <c r="V417" s="7"/>
    </row>
    <row r="418" spans="1:22" x14ac:dyDescent="0.2">
      <c r="A418" s="7"/>
      <c r="C418" s="7"/>
      <c r="H418" s="118"/>
      <c r="I418" s="197"/>
      <c r="K418" s="118"/>
      <c r="M418" s="118"/>
      <c r="N418" s="7"/>
      <c r="O418" s="7"/>
      <c r="P418" s="7"/>
      <c r="R418" s="7"/>
      <c r="S418" s="7"/>
      <c r="U418" s="7"/>
      <c r="V418" s="7"/>
    </row>
    <row r="419" spans="1:22" x14ac:dyDescent="0.2">
      <c r="A419" s="7"/>
      <c r="C419" s="7"/>
      <c r="H419" s="118"/>
      <c r="I419" s="197"/>
      <c r="K419" s="118"/>
      <c r="M419" s="118"/>
      <c r="N419" s="7"/>
      <c r="O419" s="7"/>
      <c r="P419" s="7"/>
      <c r="R419" s="7"/>
      <c r="S419" s="7"/>
      <c r="U419" s="7"/>
      <c r="V419" s="7"/>
    </row>
    <row r="420" spans="1:22" x14ac:dyDescent="0.2">
      <c r="A420" s="7"/>
      <c r="C420" s="7"/>
      <c r="H420" s="118"/>
      <c r="I420" s="197"/>
      <c r="K420" s="118"/>
      <c r="M420" s="118"/>
      <c r="N420" s="7"/>
      <c r="O420" s="7"/>
      <c r="P420" s="7"/>
      <c r="R420" s="7"/>
      <c r="S420" s="7"/>
      <c r="U420" s="7"/>
      <c r="V420" s="7"/>
    </row>
    <row r="421" spans="1:22" x14ac:dyDescent="0.2">
      <c r="A421" s="7"/>
      <c r="C421" s="7"/>
      <c r="H421" s="118"/>
      <c r="I421" s="197"/>
      <c r="K421" s="118"/>
      <c r="M421" s="118"/>
      <c r="N421" s="7"/>
      <c r="O421" s="7"/>
      <c r="P421" s="7"/>
      <c r="R421" s="7"/>
      <c r="S421" s="7"/>
      <c r="U421" s="7"/>
      <c r="V421" s="7"/>
    </row>
    <row r="422" spans="1:22" x14ac:dyDescent="0.2">
      <c r="A422" s="7"/>
      <c r="C422" s="7"/>
      <c r="H422" s="118"/>
      <c r="I422" s="197"/>
      <c r="K422" s="118"/>
      <c r="M422" s="118"/>
      <c r="N422" s="7"/>
      <c r="O422" s="7"/>
      <c r="P422" s="7"/>
      <c r="R422" s="7"/>
      <c r="S422" s="7"/>
      <c r="U422" s="7"/>
      <c r="V422" s="7"/>
    </row>
    <row r="423" spans="1:22" x14ac:dyDescent="0.2">
      <c r="A423" s="7"/>
      <c r="C423" s="7"/>
      <c r="H423" s="118"/>
      <c r="I423" s="197"/>
      <c r="K423" s="118"/>
      <c r="M423" s="118"/>
      <c r="N423" s="7"/>
      <c r="O423" s="7"/>
      <c r="P423" s="7"/>
      <c r="R423" s="7"/>
      <c r="S423" s="7"/>
      <c r="U423" s="7"/>
      <c r="V423" s="7"/>
    </row>
    <row r="424" spans="1:22" x14ac:dyDescent="0.2">
      <c r="A424" s="7"/>
      <c r="C424" s="7"/>
      <c r="H424" s="118"/>
      <c r="I424" s="197"/>
      <c r="K424" s="118"/>
      <c r="M424" s="118"/>
      <c r="N424" s="7"/>
      <c r="O424" s="7"/>
      <c r="P424" s="7"/>
      <c r="R424" s="7"/>
      <c r="S424" s="7"/>
      <c r="U424" s="7"/>
      <c r="V424" s="7"/>
    </row>
    <row r="425" spans="1:22" x14ac:dyDescent="0.2">
      <c r="A425" s="7"/>
      <c r="C425" s="7"/>
      <c r="H425" s="118"/>
      <c r="I425" s="197"/>
      <c r="K425" s="118"/>
      <c r="M425" s="118"/>
      <c r="N425" s="7"/>
      <c r="O425" s="7"/>
      <c r="P425" s="7"/>
      <c r="R425" s="7"/>
      <c r="S425" s="7"/>
      <c r="U425" s="7"/>
      <c r="V425" s="7"/>
    </row>
    <row r="426" spans="1:22" x14ac:dyDescent="0.2">
      <c r="A426" s="7"/>
      <c r="C426" s="7"/>
      <c r="H426" s="118"/>
      <c r="I426" s="197"/>
      <c r="K426" s="118"/>
      <c r="M426" s="118"/>
      <c r="N426" s="7"/>
      <c r="O426" s="7"/>
      <c r="P426" s="7"/>
      <c r="R426" s="7"/>
      <c r="S426" s="7"/>
      <c r="U426" s="7"/>
      <c r="V426" s="7"/>
    </row>
    <row r="427" spans="1:22" x14ac:dyDescent="0.2">
      <c r="A427" s="7"/>
      <c r="C427" s="7"/>
      <c r="H427" s="118"/>
      <c r="I427" s="197"/>
      <c r="K427" s="118"/>
      <c r="M427" s="118"/>
      <c r="N427" s="7"/>
      <c r="O427" s="7"/>
      <c r="P427" s="7"/>
      <c r="R427" s="7"/>
      <c r="S427" s="7"/>
      <c r="U427" s="7"/>
      <c r="V427" s="7"/>
    </row>
    <row r="428" spans="1:22" x14ac:dyDescent="0.2">
      <c r="A428" s="7"/>
      <c r="C428" s="7"/>
      <c r="H428" s="118"/>
      <c r="I428" s="197"/>
      <c r="K428" s="118"/>
      <c r="M428" s="118"/>
      <c r="N428" s="7"/>
      <c r="O428" s="7"/>
      <c r="P428" s="7"/>
      <c r="R428" s="7"/>
      <c r="S428" s="7"/>
      <c r="U428" s="7"/>
      <c r="V428" s="7"/>
    </row>
    <row r="429" spans="1:22" x14ac:dyDescent="0.2">
      <c r="A429" s="7"/>
      <c r="C429" s="7"/>
      <c r="H429" s="118"/>
      <c r="I429" s="197"/>
      <c r="K429" s="118"/>
      <c r="M429" s="118"/>
      <c r="N429" s="7"/>
      <c r="O429" s="7"/>
      <c r="P429" s="7"/>
      <c r="R429" s="7"/>
      <c r="S429" s="7"/>
      <c r="U429" s="7"/>
      <c r="V429" s="7"/>
    </row>
    <row r="430" spans="1:22" x14ac:dyDescent="0.2">
      <c r="A430" s="7"/>
      <c r="C430" s="7"/>
      <c r="H430" s="118"/>
      <c r="I430" s="197"/>
      <c r="K430" s="118"/>
      <c r="M430" s="118"/>
      <c r="N430" s="7"/>
      <c r="O430" s="7"/>
      <c r="P430" s="7"/>
      <c r="R430" s="7"/>
      <c r="S430" s="7"/>
      <c r="U430" s="7"/>
      <c r="V430" s="7"/>
    </row>
    <row r="431" spans="1:22" x14ac:dyDescent="0.2">
      <c r="A431" s="7"/>
      <c r="C431" s="7"/>
      <c r="H431" s="118"/>
      <c r="I431" s="197"/>
      <c r="K431" s="118"/>
      <c r="M431" s="118"/>
      <c r="N431" s="7"/>
      <c r="O431" s="7"/>
      <c r="P431" s="7"/>
      <c r="R431" s="7"/>
      <c r="S431" s="7"/>
      <c r="U431" s="7"/>
      <c r="V431" s="7"/>
    </row>
    <row r="432" spans="1:22" x14ac:dyDescent="0.2">
      <c r="A432" s="7"/>
      <c r="C432" s="7"/>
      <c r="H432" s="118"/>
      <c r="I432" s="197"/>
      <c r="K432" s="118"/>
      <c r="M432" s="118"/>
      <c r="N432" s="7"/>
      <c r="O432" s="7"/>
      <c r="P432" s="7"/>
      <c r="R432" s="7"/>
      <c r="S432" s="7"/>
      <c r="U432" s="7"/>
      <c r="V432" s="7"/>
    </row>
    <row r="433" spans="1:22" x14ac:dyDescent="0.2">
      <c r="A433" s="7"/>
      <c r="C433" s="7"/>
      <c r="H433" s="118"/>
      <c r="I433" s="197"/>
      <c r="K433" s="118"/>
      <c r="M433" s="118"/>
      <c r="N433" s="7"/>
      <c r="O433" s="7"/>
      <c r="P433" s="7"/>
      <c r="R433" s="7"/>
      <c r="S433" s="7"/>
      <c r="U433" s="7"/>
      <c r="V433" s="7"/>
    </row>
    <row r="434" spans="1:22" x14ac:dyDescent="0.2">
      <c r="A434" s="7"/>
      <c r="C434" s="7"/>
      <c r="H434" s="118"/>
      <c r="I434" s="197"/>
      <c r="K434" s="118"/>
      <c r="M434" s="118"/>
      <c r="N434" s="7"/>
      <c r="O434" s="7"/>
      <c r="P434" s="7"/>
      <c r="R434" s="7"/>
      <c r="S434" s="7"/>
      <c r="U434" s="7"/>
      <c r="V434" s="7"/>
    </row>
    <row r="435" spans="1:22" x14ac:dyDescent="0.2">
      <c r="A435" s="7"/>
      <c r="C435" s="7"/>
      <c r="H435" s="118"/>
      <c r="I435" s="197"/>
      <c r="K435" s="118"/>
      <c r="M435" s="118"/>
      <c r="N435" s="7"/>
      <c r="O435" s="7"/>
      <c r="P435" s="7"/>
      <c r="R435" s="7"/>
      <c r="S435" s="7"/>
      <c r="U435" s="7"/>
      <c r="V435" s="7"/>
    </row>
    <row r="436" spans="1:22" x14ac:dyDescent="0.2">
      <c r="A436" s="7"/>
      <c r="C436" s="7"/>
      <c r="H436" s="118"/>
      <c r="I436" s="197"/>
      <c r="K436" s="118"/>
      <c r="M436" s="118"/>
      <c r="N436" s="7"/>
      <c r="O436" s="7"/>
      <c r="P436" s="7"/>
      <c r="R436" s="7"/>
      <c r="S436" s="7"/>
      <c r="U436" s="7"/>
      <c r="V436" s="7"/>
    </row>
    <row r="437" spans="1:22" x14ac:dyDescent="0.2">
      <c r="A437" s="7"/>
      <c r="C437" s="7"/>
      <c r="H437" s="118"/>
      <c r="I437" s="197"/>
      <c r="K437" s="118"/>
      <c r="M437" s="118"/>
      <c r="N437" s="7"/>
      <c r="O437" s="7"/>
      <c r="P437" s="7"/>
      <c r="R437" s="7"/>
      <c r="S437" s="7"/>
      <c r="U437" s="7"/>
      <c r="V437" s="7"/>
    </row>
    <row r="438" spans="1:22" x14ac:dyDescent="0.2">
      <c r="A438" s="7"/>
      <c r="C438" s="7"/>
      <c r="H438" s="118"/>
      <c r="I438" s="197"/>
      <c r="K438" s="118"/>
      <c r="M438" s="118"/>
      <c r="N438" s="7"/>
      <c r="O438" s="7"/>
      <c r="P438" s="7"/>
      <c r="R438" s="7"/>
      <c r="S438" s="7"/>
      <c r="U438" s="7"/>
      <c r="V438" s="7"/>
    </row>
  </sheetData>
  <mergeCells count="3">
    <mergeCell ref="G1:H1"/>
    <mergeCell ref="A3:G3"/>
    <mergeCell ref="A4:G4"/>
  </mergeCells>
  <pageMargins left="0.7" right="0.7" top="0.75" bottom="0.75" header="0.3" footer="0.3"/>
  <pageSetup scale="67" fitToHeight="0" orientation="landscape" horizontalDpi="4294967294"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44"/>
  <sheetViews>
    <sheetView tabSelected="1" topLeftCell="A16" workbookViewId="0">
      <selection activeCell="U1" sqref="U1:U1048576"/>
    </sheetView>
  </sheetViews>
  <sheetFormatPr defaultRowHeight="12.75" outlineLevelRow="1" outlineLevelCol="1" x14ac:dyDescent="0.2"/>
  <cols>
    <col min="1" max="2" width="9.140625" style="125"/>
    <col min="3" max="3" width="14.28515625" style="122" customWidth="1"/>
    <col min="4" max="4" width="14.42578125" style="122" customWidth="1"/>
    <col min="5" max="5" width="17" style="122" customWidth="1"/>
    <col min="6" max="6" width="15.140625" style="122" customWidth="1"/>
    <col min="7" max="8" width="11" style="122" bestFit="1" customWidth="1" outlineLevel="1"/>
    <col min="9" max="9" width="11" style="122" customWidth="1" outlineLevel="1"/>
    <col min="10" max="10" width="11" style="122" bestFit="1" customWidth="1" outlineLevel="1"/>
    <col min="11" max="11" width="11" style="122" customWidth="1" outlineLevel="1"/>
    <col min="12" max="18" width="11" style="122" bestFit="1" customWidth="1" outlineLevel="1"/>
    <col min="19" max="19" width="3.5703125" style="122" customWidth="1"/>
    <col min="20" max="20" width="6.85546875" style="125" customWidth="1"/>
    <col min="21" max="21" width="67.5703125" style="199" customWidth="1"/>
    <col min="22" max="16384" width="9.140625" style="122"/>
  </cols>
  <sheetData>
    <row r="1" spans="1:21" x14ac:dyDescent="0.2">
      <c r="A1" s="121" t="s">
        <v>0</v>
      </c>
      <c r="B1" s="121"/>
      <c r="C1" s="161" t="str">
        <f>D1_</f>
        <v xml:space="preserve">The IMAG Academy </v>
      </c>
      <c r="D1" s="161"/>
      <c r="E1" s="160"/>
      <c r="G1" s="123"/>
      <c r="H1" s="216"/>
      <c r="I1" s="123"/>
      <c r="J1" s="123"/>
      <c r="K1" s="123"/>
      <c r="L1" s="123"/>
      <c r="M1" s="123"/>
      <c r="N1" s="123"/>
      <c r="O1" s="123"/>
      <c r="P1" s="123"/>
      <c r="Q1" s="123"/>
      <c r="R1" s="124" t="s">
        <v>201</v>
      </c>
      <c r="U1" s="158" t="s">
        <v>257</v>
      </c>
    </row>
    <row r="2" spans="1:21" x14ac:dyDescent="0.2">
      <c r="A2" s="126"/>
      <c r="B2" s="126"/>
      <c r="C2" s="127"/>
      <c r="D2" s="127"/>
      <c r="E2" s="128"/>
      <c r="F2" s="128"/>
      <c r="G2" s="131"/>
      <c r="H2" s="131"/>
      <c r="I2" s="131"/>
      <c r="J2" s="128"/>
      <c r="K2" s="128"/>
      <c r="L2" s="128"/>
      <c r="M2" s="128"/>
      <c r="N2" s="128"/>
      <c r="O2" s="128"/>
      <c r="P2" s="128"/>
      <c r="Q2" s="128"/>
      <c r="R2" s="128"/>
      <c r="U2" s="167" t="s">
        <v>256</v>
      </c>
    </row>
    <row r="3" spans="1:21" ht="15" x14ac:dyDescent="0.25">
      <c r="A3" s="436" t="s">
        <v>202</v>
      </c>
      <c r="B3" s="436"/>
      <c r="C3" s="436"/>
      <c r="D3" s="436"/>
      <c r="E3" s="436"/>
      <c r="F3" s="436"/>
      <c r="G3" s="436"/>
      <c r="H3" s="436"/>
      <c r="I3" s="436"/>
      <c r="J3" s="436"/>
      <c r="K3" s="436"/>
      <c r="L3" s="436"/>
      <c r="M3" s="436"/>
      <c r="N3" s="436"/>
      <c r="O3" s="436"/>
      <c r="P3" s="436"/>
      <c r="Q3" s="436"/>
      <c r="R3" s="436"/>
      <c r="U3" s="168" t="s">
        <v>258</v>
      </c>
    </row>
    <row r="4" spans="1:21" x14ac:dyDescent="0.2">
      <c r="A4" s="437"/>
      <c r="B4" s="437"/>
      <c r="C4" s="437"/>
      <c r="D4" s="437"/>
      <c r="E4" s="437"/>
      <c r="F4" s="437"/>
      <c r="G4" s="437"/>
      <c r="H4" s="437"/>
      <c r="I4" s="437"/>
      <c r="J4" s="437"/>
      <c r="K4" s="437"/>
      <c r="L4" s="437"/>
      <c r="M4" s="437"/>
      <c r="N4" s="437"/>
      <c r="O4" s="437"/>
      <c r="P4" s="437"/>
      <c r="Q4" s="437"/>
      <c r="R4" s="437"/>
      <c r="U4" s="201"/>
    </row>
    <row r="5" spans="1:21" x14ac:dyDescent="0.2">
      <c r="A5" s="129"/>
      <c r="B5" s="129"/>
      <c r="C5" s="130"/>
      <c r="D5" s="130"/>
      <c r="E5" s="131"/>
      <c r="F5" s="131"/>
      <c r="G5" s="131"/>
      <c r="H5" s="131"/>
      <c r="I5" s="131"/>
      <c r="J5" s="131"/>
      <c r="K5" s="131"/>
      <c r="L5" s="131"/>
      <c r="M5" s="131"/>
      <c r="N5" s="131"/>
      <c r="O5" s="131"/>
      <c r="P5" s="131"/>
      <c r="Q5" s="131"/>
      <c r="R5" s="131"/>
    </row>
    <row r="6" spans="1:21" ht="16.5" thickBot="1" x14ac:dyDescent="0.25">
      <c r="A6" s="132"/>
      <c r="B6" s="132"/>
      <c r="C6" s="133"/>
      <c r="D6" s="133"/>
      <c r="E6" s="133"/>
      <c r="F6" s="134" t="s">
        <v>348</v>
      </c>
      <c r="G6" s="134"/>
      <c r="H6" s="134"/>
      <c r="I6" s="134"/>
      <c r="J6" s="134"/>
      <c r="K6" s="134"/>
      <c r="L6" s="134"/>
      <c r="M6" s="134"/>
      <c r="N6" s="134"/>
      <c r="O6" s="134"/>
      <c r="P6" s="134"/>
      <c r="Q6" s="134"/>
      <c r="R6" s="135"/>
      <c r="T6" s="136" t="s">
        <v>3</v>
      </c>
      <c r="U6" s="200" t="s">
        <v>4</v>
      </c>
    </row>
    <row r="7" spans="1:21" ht="13.5" thickBot="1" x14ac:dyDescent="0.25">
      <c r="A7" s="137" t="s">
        <v>3</v>
      </c>
      <c r="B7" s="137"/>
      <c r="C7" s="138" t="s">
        <v>204</v>
      </c>
      <c r="D7" s="144"/>
      <c r="F7" s="139" t="s">
        <v>205</v>
      </c>
      <c r="G7" s="139" t="s">
        <v>206</v>
      </c>
      <c r="H7" s="139" t="s">
        <v>207</v>
      </c>
      <c r="I7" s="139" t="s">
        <v>208</v>
      </c>
      <c r="J7" s="139" t="s">
        <v>209</v>
      </c>
      <c r="K7" s="139" t="s">
        <v>210</v>
      </c>
      <c r="L7" s="139" t="s">
        <v>211</v>
      </c>
      <c r="M7" s="139" t="s">
        <v>212</v>
      </c>
      <c r="N7" s="139" t="s">
        <v>213</v>
      </c>
      <c r="O7" s="139" t="s">
        <v>214</v>
      </c>
      <c r="P7" s="139" t="s">
        <v>215</v>
      </c>
      <c r="Q7" s="139" t="s">
        <v>216</v>
      </c>
      <c r="R7" s="139" t="s">
        <v>217</v>
      </c>
    </row>
    <row r="9" spans="1:21" x14ac:dyDescent="0.2">
      <c r="A9" s="140"/>
      <c r="B9" s="140"/>
      <c r="C9" s="141" t="s">
        <v>218</v>
      </c>
      <c r="D9" s="141"/>
      <c r="E9" s="142"/>
      <c r="F9" s="143"/>
      <c r="G9" s="143"/>
      <c r="H9" s="143"/>
      <c r="I9" s="143"/>
      <c r="J9" s="143"/>
      <c r="K9" s="143"/>
      <c r="L9" s="143"/>
      <c r="M9" s="143"/>
      <c r="N9" s="143"/>
      <c r="O9" s="143"/>
      <c r="P9" s="143"/>
      <c r="Q9" s="143"/>
      <c r="R9" s="143"/>
    </row>
    <row r="10" spans="1:21" x14ac:dyDescent="0.2">
      <c r="C10" s="144" t="s">
        <v>219</v>
      </c>
      <c r="D10" s="144"/>
      <c r="F10" s="145"/>
      <c r="G10" s="145"/>
      <c r="H10" s="145"/>
      <c r="I10" s="145"/>
      <c r="J10" s="145"/>
      <c r="K10" s="145"/>
      <c r="L10" s="145"/>
      <c r="M10" s="145"/>
      <c r="N10" s="145"/>
      <c r="O10" s="145"/>
      <c r="P10" s="145"/>
      <c r="Q10" s="145"/>
      <c r="R10" s="145"/>
    </row>
    <row r="11" spans="1:21" ht="25.5" x14ac:dyDescent="0.2">
      <c r="A11" s="125">
        <f t="shared" ref="A11:A44" si="0">T11</f>
        <v>1</v>
      </c>
      <c r="C11" s="146" t="s">
        <v>220</v>
      </c>
      <c r="D11" s="146"/>
      <c r="F11" s="147">
        <f>SUM(G11:R11)</f>
        <v>0</v>
      </c>
      <c r="G11" s="148"/>
      <c r="H11" s="148"/>
      <c r="I11" s="148"/>
      <c r="J11" s="148"/>
      <c r="K11" s="148"/>
      <c r="T11" s="125">
        <v>1</v>
      </c>
      <c r="U11" s="198" t="s">
        <v>221</v>
      </c>
    </row>
    <row r="12" spans="1:21" ht="51" x14ac:dyDescent="0.2">
      <c r="A12" s="125">
        <f t="shared" si="0"/>
        <v>2</v>
      </c>
      <c r="C12" s="146" t="s">
        <v>222</v>
      </c>
      <c r="D12" s="146"/>
      <c r="F12" s="147">
        <f t="shared" ref="F12:F26" si="1">SUM(G12:R12)</f>
        <v>294315</v>
      </c>
      <c r="G12" s="148"/>
      <c r="H12" s="148">
        <v>26765</v>
      </c>
      <c r="I12" s="148">
        <v>26755</v>
      </c>
      <c r="J12" s="148">
        <v>26755</v>
      </c>
      <c r="K12" s="148">
        <v>26755</v>
      </c>
      <c r="L12" s="148">
        <v>26755</v>
      </c>
      <c r="M12" s="148">
        <v>26755</v>
      </c>
      <c r="N12" s="148">
        <v>26755</v>
      </c>
      <c r="O12" s="148">
        <v>26755</v>
      </c>
      <c r="P12" s="148">
        <v>26755</v>
      </c>
      <c r="Q12" s="148">
        <v>26755</v>
      </c>
      <c r="R12" s="148">
        <v>26755</v>
      </c>
      <c r="T12" s="125">
        <v>2</v>
      </c>
      <c r="U12" s="198" t="s">
        <v>223</v>
      </c>
    </row>
    <row r="13" spans="1:21" x14ac:dyDescent="0.2">
      <c r="A13" s="140">
        <f t="shared" si="0"/>
        <v>3</v>
      </c>
      <c r="B13" s="140"/>
      <c r="C13" s="149" t="s">
        <v>224</v>
      </c>
      <c r="D13" s="149"/>
      <c r="F13" s="150"/>
      <c r="G13" s="150"/>
      <c r="H13" s="150"/>
      <c r="I13" s="150"/>
      <c r="J13" s="150"/>
      <c r="K13" s="150"/>
      <c r="L13" s="150"/>
      <c r="M13" s="150"/>
      <c r="N13" s="150"/>
      <c r="O13" s="150"/>
      <c r="P13" s="150"/>
      <c r="Q13" s="150"/>
      <c r="R13" s="150"/>
      <c r="T13" s="125">
        <v>3</v>
      </c>
    </row>
    <row r="14" spans="1:21" x14ac:dyDescent="0.2">
      <c r="A14" s="125">
        <f t="shared" si="0"/>
        <v>4</v>
      </c>
      <c r="C14" s="146" t="s">
        <v>225</v>
      </c>
      <c r="D14" s="146"/>
      <c r="F14" s="147">
        <f>SUM(G14:R14)</f>
        <v>5000</v>
      </c>
      <c r="G14" s="409"/>
      <c r="H14" s="148"/>
      <c r="I14" s="148"/>
      <c r="J14" s="148"/>
      <c r="K14" s="148"/>
      <c r="L14" s="148">
        <v>2500</v>
      </c>
      <c r="M14" s="148">
        <v>0</v>
      </c>
      <c r="N14" s="148">
        <v>0</v>
      </c>
      <c r="O14" s="148">
        <v>2500</v>
      </c>
      <c r="P14" s="148">
        <v>0</v>
      </c>
      <c r="Q14" s="148">
        <v>0</v>
      </c>
      <c r="R14" s="148">
        <v>0</v>
      </c>
      <c r="T14" s="125">
        <v>4</v>
      </c>
      <c r="U14" s="198" t="s">
        <v>226</v>
      </c>
    </row>
    <row r="15" spans="1:21" x14ac:dyDescent="0.2">
      <c r="A15" s="125">
        <f t="shared" si="0"/>
        <v>5</v>
      </c>
      <c r="C15" s="386" t="s">
        <v>469</v>
      </c>
      <c r="D15" s="386"/>
      <c r="F15" s="147">
        <f t="shared" si="1"/>
        <v>0</v>
      </c>
      <c r="G15" s="148"/>
      <c r="H15" s="148"/>
      <c r="I15" s="148"/>
      <c r="J15" s="148"/>
      <c r="K15" s="148"/>
      <c r="L15" s="148"/>
      <c r="M15" s="148"/>
      <c r="N15" s="148"/>
      <c r="O15" s="388"/>
      <c r="P15" s="388"/>
      <c r="Q15" s="388"/>
      <c r="R15" s="388"/>
      <c r="T15" s="125">
        <v>5</v>
      </c>
      <c r="U15" s="198" t="s">
        <v>227</v>
      </c>
    </row>
    <row r="16" spans="1:21" x14ac:dyDescent="0.2">
      <c r="A16" s="125">
        <f t="shared" si="0"/>
        <v>6</v>
      </c>
      <c r="C16" s="386" t="s">
        <v>466</v>
      </c>
      <c r="D16" s="386"/>
      <c r="F16" s="147">
        <f>SUM(G16:R16)</f>
        <v>5000</v>
      </c>
      <c r="G16" s="148"/>
      <c r="H16" s="148"/>
      <c r="I16" s="148"/>
      <c r="J16" s="148"/>
      <c r="K16" s="148"/>
      <c r="L16" s="392"/>
      <c r="M16" s="148"/>
      <c r="N16" s="148">
        <v>2500</v>
      </c>
      <c r="O16" s="392"/>
      <c r="P16" s="392"/>
      <c r="Q16" s="392">
        <v>2500</v>
      </c>
      <c r="R16" s="392"/>
      <c r="T16" s="125">
        <v>6</v>
      </c>
      <c r="U16" s="198" t="s">
        <v>228</v>
      </c>
    </row>
    <row r="17" spans="1:21" ht="25.5" x14ac:dyDescent="0.2">
      <c r="A17" s="125">
        <f t="shared" si="0"/>
        <v>7</v>
      </c>
      <c r="C17" s="144" t="s">
        <v>229</v>
      </c>
      <c r="D17" s="144"/>
      <c r="F17" s="147">
        <f t="shared" si="1"/>
        <v>0</v>
      </c>
      <c r="G17" s="148"/>
      <c r="H17" s="148"/>
      <c r="I17" s="148"/>
      <c r="J17" s="148"/>
      <c r="K17" s="148"/>
      <c r="L17" s="148"/>
      <c r="M17" s="148"/>
      <c r="N17" s="148"/>
      <c r="O17" s="388"/>
      <c r="P17" s="388"/>
      <c r="Q17" s="388"/>
      <c r="R17" s="388"/>
      <c r="T17" s="125">
        <v>7</v>
      </c>
      <c r="U17" s="198" t="s">
        <v>230</v>
      </c>
    </row>
    <row r="18" spans="1:21" ht="38.25" outlineLevel="1" x14ac:dyDescent="0.2">
      <c r="A18" s="125">
        <f t="shared" si="0"/>
        <v>7.1</v>
      </c>
      <c r="C18" s="151" t="s">
        <v>514</v>
      </c>
      <c r="D18" s="412"/>
      <c r="F18" s="147">
        <f t="shared" si="1"/>
        <v>-104299.5</v>
      </c>
      <c r="G18" s="410" t="s">
        <v>510</v>
      </c>
      <c r="H18" s="148">
        <v>0</v>
      </c>
      <c r="I18" s="148">
        <v>0</v>
      </c>
      <c r="J18" s="148">
        <v>0</v>
      </c>
      <c r="K18" s="148">
        <v>0</v>
      </c>
      <c r="L18" s="148">
        <v>0</v>
      </c>
      <c r="M18" s="388">
        <v>-17383.25</v>
      </c>
      <c r="N18" s="148">
        <v>-17383.25</v>
      </c>
      <c r="O18" s="388">
        <v>-17383.25</v>
      </c>
      <c r="P18" s="388">
        <v>-17383.25</v>
      </c>
      <c r="Q18" s="388">
        <v>-17383.25</v>
      </c>
      <c r="R18" s="388">
        <v>-17383.25</v>
      </c>
      <c r="T18" s="152">
        <v>7.1</v>
      </c>
      <c r="U18" s="198" t="s">
        <v>231</v>
      </c>
    </row>
    <row r="19" spans="1:21" ht="38.25" outlineLevel="1" x14ac:dyDescent="0.2">
      <c r="A19" s="125">
        <f t="shared" si="0"/>
        <v>7.2</v>
      </c>
      <c r="C19" s="153" t="s">
        <v>446</v>
      </c>
      <c r="D19" s="412"/>
      <c r="F19" s="147">
        <f t="shared" si="1"/>
        <v>-49500</v>
      </c>
      <c r="G19" s="148">
        <v>0</v>
      </c>
      <c r="H19" s="148">
        <v>0</v>
      </c>
      <c r="I19" s="148">
        <v>0</v>
      </c>
      <c r="J19" s="148">
        <v>0</v>
      </c>
      <c r="K19" s="148">
        <v>0</v>
      </c>
      <c r="L19" s="148">
        <v>0</v>
      </c>
      <c r="M19" s="148">
        <v>0</v>
      </c>
      <c r="N19" s="148">
        <v>0</v>
      </c>
      <c r="O19" s="148">
        <v>0</v>
      </c>
      <c r="P19" s="148">
        <v>-16500</v>
      </c>
      <c r="Q19" s="148">
        <v>-16500</v>
      </c>
      <c r="R19" s="148">
        <v>-16500</v>
      </c>
      <c r="T19" s="152">
        <v>7.2</v>
      </c>
      <c r="U19" s="198" t="s">
        <v>231</v>
      </c>
    </row>
    <row r="20" spans="1:21" ht="38.25" outlineLevel="1" x14ac:dyDescent="0.2">
      <c r="A20" s="125">
        <f t="shared" si="0"/>
        <v>7.3</v>
      </c>
      <c r="C20" s="153" t="s">
        <v>457</v>
      </c>
      <c r="D20" s="412"/>
      <c r="F20" s="147">
        <f t="shared" si="1"/>
        <v>-27334</v>
      </c>
      <c r="G20" s="148">
        <v>0</v>
      </c>
      <c r="H20" s="148">
        <v>-5000</v>
      </c>
      <c r="I20" s="148">
        <v>0</v>
      </c>
      <c r="J20" s="148">
        <v>0</v>
      </c>
      <c r="K20" s="148">
        <v>0</v>
      </c>
      <c r="L20" s="148">
        <v>0</v>
      </c>
      <c r="M20" s="148">
        <v>-7500</v>
      </c>
      <c r="N20" s="148">
        <v>-7700</v>
      </c>
      <c r="O20" s="148">
        <v>-283.5</v>
      </c>
      <c r="P20" s="148">
        <v>-283.5</v>
      </c>
      <c r="Q20" s="148">
        <v>-283.5</v>
      </c>
      <c r="R20" s="148">
        <v>-6283.5</v>
      </c>
      <c r="T20" s="152">
        <v>7.3</v>
      </c>
      <c r="U20" s="198" t="s">
        <v>231</v>
      </c>
    </row>
    <row r="21" spans="1:21" ht="38.25" outlineLevel="1" x14ac:dyDescent="0.2">
      <c r="A21" s="125">
        <f t="shared" si="0"/>
        <v>7.4</v>
      </c>
      <c r="C21" s="153" t="s">
        <v>439</v>
      </c>
      <c r="D21" s="412"/>
      <c r="F21" s="147">
        <f t="shared" si="1"/>
        <v>-10000</v>
      </c>
      <c r="G21" s="148">
        <v>0</v>
      </c>
      <c r="H21" s="148">
        <v>0</v>
      </c>
      <c r="I21" s="148">
        <v>0</v>
      </c>
      <c r="J21" s="148">
        <v>0</v>
      </c>
      <c r="K21" s="148">
        <v>0</v>
      </c>
      <c r="L21" s="148">
        <v>0</v>
      </c>
      <c r="M21" s="148">
        <v>0</v>
      </c>
      <c r="N21" s="148">
        <v>-5000</v>
      </c>
      <c r="O21" s="148">
        <v>0</v>
      </c>
      <c r="P21" s="148">
        <v>-5000</v>
      </c>
      <c r="Q21" s="148">
        <v>0</v>
      </c>
      <c r="R21" s="148">
        <v>0</v>
      </c>
      <c r="T21" s="152">
        <v>7.4</v>
      </c>
      <c r="U21" s="198" t="s">
        <v>231</v>
      </c>
    </row>
    <row r="22" spans="1:21" ht="38.25" outlineLevel="1" x14ac:dyDescent="0.2">
      <c r="A22" s="125">
        <f t="shared" si="0"/>
        <v>7.5</v>
      </c>
      <c r="C22" s="153" t="s">
        <v>458</v>
      </c>
      <c r="D22" s="412"/>
      <c r="F22" s="147">
        <f t="shared" si="1"/>
        <v>-2000</v>
      </c>
      <c r="G22" s="148">
        <v>0</v>
      </c>
      <c r="H22" s="148">
        <v>0</v>
      </c>
      <c r="I22" s="148">
        <v>-1000</v>
      </c>
      <c r="J22" s="148">
        <v>0</v>
      </c>
      <c r="K22" s="148">
        <v>0</v>
      </c>
      <c r="L22" s="148">
        <v>0</v>
      </c>
      <c r="M22" s="148">
        <v>0</v>
      </c>
      <c r="N22" s="148">
        <v>-500</v>
      </c>
      <c r="O22" s="148">
        <v>0</v>
      </c>
      <c r="P22" s="148">
        <v>0</v>
      </c>
      <c r="Q22" s="148">
        <v>-500</v>
      </c>
      <c r="R22" s="148">
        <v>0</v>
      </c>
      <c r="T22" s="152">
        <v>7.5</v>
      </c>
      <c r="U22" s="198" t="s">
        <v>231</v>
      </c>
    </row>
    <row r="23" spans="1:21" ht="38.25" outlineLevel="1" x14ac:dyDescent="0.2">
      <c r="A23" s="125">
        <f t="shared" si="0"/>
        <v>7.6</v>
      </c>
      <c r="C23" s="153" t="s">
        <v>459</v>
      </c>
      <c r="D23" s="412"/>
      <c r="F23" s="147">
        <f t="shared" si="1"/>
        <v>-48899.999999999927</v>
      </c>
      <c r="G23" s="148">
        <v>0</v>
      </c>
      <c r="H23" s="148">
        <v>0</v>
      </c>
      <c r="I23" s="148">
        <v>0</v>
      </c>
      <c r="J23" s="148">
        <v>0</v>
      </c>
      <c r="K23" s="148">
        <v>0</v>
      </c>
      <c r="L23" s="148">
        <v>0</v>
      </c>
      <c r="M23" s="148">
        <v>-83.3333333333333</v>
      </c>
      <c r="N23" s="148">
        <v>-83.3333333333333</v>
      </c>
      <c r="O23" s="148">
        <v>-83.3333333333333</v>
      </c>
      <c r="P23" s="148">
        <v>-83.3333333333333</v>
      </c>
      <c r="Q23" s="148">
        <v>-24283.333333333299</v>
      </c>
      <c r="R23" s="148">
        <v>-24283.333333333299</v>
      </c>
      <c r="T23" s="152">
        <v>7.6</v>
      </c>
      <c r="U23" s="198" t="s">
        <v>231</v>
      </c>
    </row>
    <row r="24" spans="1:21" ht="38.25" outlineLevel="1" x14ac:dyDescent="0.2">
      <c r="A24" s="125">
        <f t="shared" si="0"/>
        <v>7.7</v>
      </c>
      <c r="C24" s="153" t="s">
        <v>444</v>
      </c>
      <c r="D24" s="412"/>
      <c r="F24" s="147">
        <f t="shared" si="1"/>
        <v>-30000</v>
      </c>
      <c r="G24" s="148">
        <v>0</v>
      </c>
      <c r="H24" s="148">
        <v>0</v>
      </c>
      <c r="I24" s="148">
        <v>0</v>
      </c>
      <c r="J24" s="148">
        <v>0</v>
      </c>
      <c r="K24" s="148">
        <v>0</v>
      </c>
      <c r="L24" s="148">
        <v>0</v>
      </c>
      <c r="M24" s="148">
        <v>0</v>
      </c>
      <c r="N24" s="148">
        <v>0</v>
      </c>
      <c r="O24" s="148">
        <v>0</v>
      </c>
      <c r="P24" s="148">
        <v>-30000</v>
      </c>
      <c r="Q24" s="148">
        <v>0</v>
      </c>
      <c r="R24" s="148">
        <v>0</v>
      </c>
      <c r="T24" s="152">
        <v>7.7</v>
      </c>
      <c r="U24" s="198" t="s">
        <v>231</v>
      </c>
    </row>
    <row r="25" spans="1:21" ht="38.25" outlineLevel="1" x14ac:dyDescent="0.2">
      <c r="A25" s="125">
        <f t="shared" si="0"/>
        <v>7.8</v>
      </c>
      <c r="C25" s="153" t="s">
        <v>460</v>
      </c>
      <c r="D25" s="412"/>
      <c r="F25" s="147">
        <f t="shared" si="1"/>
        <v>-7650</v>
      </c>
      <c r="G25" s="148">
        <v>0</v>
      </c>
      <c r="H25" s="148">
        <v>-500</v>
      </c>
      <c r="I25" s="148">
        <v>-125</v>
      </c>
      <c r="J25" s="148">
        <v>-1950</v>
      </c>
      <c r="K25" s="148">
        <v>-500</v>
      </c>
      <c r="L25" s="148">
        <v>0</v>
      </c>
      <c r="M25" s="148">
        <v>-625</v>
      </c>
      <c r="N25" s="148">
        <v>-575</v>
      </c>
      <c r="O25" s="148">
        <v>-2500</v>
      </c>
      <c r="P25" s="148">
        <v>-125</v>
      </c>
      <c r="Q25" s="148">
        <v>-750</v>
      </c>
      <c r="R25" s="148">
        <v>0</v>
      </c>
      <c r="T25" s="152">
        <v>7.8</v>
      </c>
      <c r="U25" s="198" t="s">
        <v>231</v>
      </c>
    </row>
    <row r="26" spans="1:21" ht="38.25" outlineLevel="1" x14ac:dyDescent="0.2">
      <c r="A26" s="125">
        <f t="shared" si="0"/>
        <v>7.9</v>
      </c>
      <c r="C26" s="151" t="s">
        <v>519</v>
      </c>
      <c r="D26" s="412"/>
      <c r="F26" s="147">
        <f t="shared" si="1"/>
        <v>0</v>
      </c>
      <c r="G26" s="148">
        <v>0</v>
      </c>
      <c r="H26" s="148">
        <v>0</v>
      </c>
      <c r="I26" s="148">
        <v>0</v>
      </c>
      <c r="J26" s="148">
        <v>0</v>
      </c>
      <c r="K26" s="148">
        <v>0</v>
      </c>
      <c r="L26" s="148">
        <v>0</v>
      </c>
      <c r="M26" s="148">
        <v>0</v>
      </c>
      <c r="N26" s="148">
        <v>0</v>
      </c>
      <c r="O26" s="148">
        <v>0</v>
      </c>
      <c r="P26" s="148">
        <v>0</v>
      </c>
      <c r="Q26" s="148">
        <v>0</v>
      </c>
      <c r="R26" s="148">
        <v>0</v>
      </c>
      <c r="T26" s="152">
        <v>7.9</v>
      </c>
      <c r="U26" s="198" t="s">
        <v>231</v>
      </c>
    </row>
    <row r="27" spans="1:21" x14ac:dyDescent="0.2">
      <c r="A27" s="125">
        <f t="shared" si="0"/>
        <v>8</v>
      </c>
      <c r="C27" s="144" t="s">
        <v>232</v>
      </c>
      <c r="D27" s="144"/>
      <c r="F27" s="154">
        <f t="shared" ref="F27:K27" si="2">SUM(F11:F26)</f>
        <v>24631.500000000073</v>
      </c>
      <c r="G27" s="154">
        <f t="shared" si="2"/>
        <v>0</v>
      </c>
      <c r="H27" s="154">
        <f t="shared" si="2"/>
        <v>21265</v>
      </c>
      <c r="I27" s="154">
        <f t="shared" si="2"/>
        <v>25630</v>
      </c>
      <c r="J27" s="154">
        <f t="shared" si="2"/>
        <v>24805</v>
      </c>
      <c r="K27" s="154">
        <f t="shared" si="2"/>
        <v>26255</v>
      </c>
      <c r="L27" s="154">
        <f t="shared" ref="L27:R27" si="3">SUM(L12:L26)</f>
        <v>29255</v>
      </c>
      <c r="M27" s="154">
        <f t="shared" si="3"/>
        <v>1163.4166666666667</v>
      </c>
      <c r="N27" s="154">
        <f t="shared" si="3"/>
        <v>-1986.5833333333333</v>
      </c>
      <c r="O27" s="154">
        <f t="shared" si="3"/>
        <v>9004.9166666666661</v>
      </c>
      <c r="P27" s="154">
        <f t="shared" si="3"/>
        <v>-42620.083333333336</v>
      </c>
      <c r="Q27" s="154">
        <f t="shared" si="3"/>
        <v>-30445.083333333299</v>
      </c>
      <c r="R27" s="154">
        <f t="shared" si="3"/>
        <v>-37695.083333333299</v>
      </c>
      <c r="T27" s="125">
        <v>8</v>
      </c>
      <c r="U27" s="198" t="s">
        <v>30</v>
      </c>
    </row>
    <row r="28" spans="1:21" x14ac:dyDescent="0.2">
      <c r="C28" s="146" t="s">
        <v>233</v>
      </c>
      <c r="D28" s="146"/>
      <c r="F28" s="155"/>
      <c r="G28" s="155"/>
      <c r="H28" s="155"/>
      <c r="I28" s="155"/>
      <c r="J28" s="155"/>
      <c r="K28" s="155"/>
      <c r="L28" s="155"/>
      <c r="M28" s="155"/>
      <c r="N28" s="155"/>
      <c r="O28" s="155"/>
      <c r="P28" s="155"/>
      <c r="Q28" s="155"/>
      <c r="R28" s="155"/>
    </row>
    <row r="29" spans="1:21" x14ac:dyDescent="0.2">
      <c r="C29" s="156" t="s">
        <v>234</v>
      </c>
      <c r="D29" s="156"/>
      <c r="F29" s="155"/>
      <c r="G29" s="155"/>
      <c r="H29" s="155"/>
      <c r="I29" s="155"/>
      <c r="J29" s="155"/>
      <c r="K29" s="155"/>
      <c r="L29" s="155"/>
      <c r="M29" s="155"/>
      <c r="N29" s="155"/>
      <c r="O29" s="155"/>
      <c r="P29" s="155"/>
      <c r="Q29" s="155"/>
      <c r="R29" s="155"/>
    </row>
    <row r="30" spans="1:21" ht="25.5" x14ac:dyDescent="0.2">
      <c r="A30" s="125">
        <f t="shared" si="0"/>
        <v>9</v>
      </c>
      <c r="C30" s="146" t="s">
        <v>235</v>
      </c>
      <c r="D30" s="146"/>
      <c r="F30" s="147">
        <f>SUM(G30:R30)</f>
        <v>0</v>
      </c>
      <c r="G30" s="148"/>
      <c r="H30" s="148"/>
      <c r="I30" s="148"/>
      <c r="J30" s="148"/>
      <c r="K30" s="148"/>
      <c r="L30" s="148"/>
      <c r="M30" s="148"/>
      <c r="N30" s="148"/>
      <c r="O30" s="148"/>
      <c r="P30" s="148"/>
      <c r="Q30" s="148"/>
      <c r="R30" s="148"/>
      <c r="T30" s="125">
        <f>T27+1</f>
        <v>9</v>
      </c>
      <c r="U30" s="198" t="s">
        <v>236</v>
      </c>
    </row>
    <row r="31" spans="1:21" ht="25.5" x14ac:dyDescent="0.2">
      <c r="A31" s="125">
        <f t="shared" si="0"/>
        <v>10</v>
      </c>
      <c r="C31" s="146" t="s">
        <v>237</v>
      </c>
      <c r="D31" s="146"/>
      <c r="F31" s="147">
        <f>SUM(G31:R31)</f>
        <v>0</v>
      </c>
      <c r="G31" s="148"/>
      <c r="H31" s="148"/>
      <c r="I31" s="148"/>
      <c r="J31" s="148"/>
      <c r="K31" s="148"/>
      <c r="L31" s="148"/>
      <c r="M31" s="148"/>
      <c r="N31" s="148"/>
      <c r="O31" s="148"/>
      <c r="P31" s="148"/>
      <c r="Q31" s="148"/>
      <c r="R31" s="148"/>
      <c r="T31" s="125">
        <f>T30+1</f>
        <v>10</v>
      </c>
      <c r="U31" s="198" t="s">
        <v>238</v>
      </c>
    </row>
    <row r="32" spans="1:21" x14ac:dyDescent="0.2">
      <c r="A32" s="125">
        <f t="shared" si="0"/>
        <v>11</v>
      </c>
      <c r="C32" s="146" t="s">
        <v>239</v>
      </c>
      <c r="D32" s="146"/>
      <c r="F32" s="154">
        <f>SUM(G30:R31)</f>
        <v>0</v>
      </c>
      <c r="G32" s="154">
        <f>SUM(G30:R31)</f>
        <v>0</v>
      </c>
      <c r="H32" s="154">
        <f>SUM(H30:R31)</f>
        <v>0</v>
      </c>
      <c r="I32" s="154">
        <f>SUM(I30:R31)</f>
        <v>0</v>
      </c>
      <c r="J32" s="154">
        <f>SUM(J30:R31)</f>
        <v>0</v>
      </c>
      <c r="K32" s="154">
        <f>SUM(K30:R31)</f>
        <v>0</v>
      </c>
      <c r="L32" s="154">
        <f>SUM(L30:R31)</f>
        <v>0</v>
      </c>
      <c r="M32" s="154">
        <f>SUM(M30:R31)</f>
        <v>0</v>
      </c>
      <c r="N32" s="154">
        <f>SUM(N30:R31)</f>
        <v>0</v>
      </c>
      <c r="O32" s="154">
        <f>SUM(O30:R31)</f>
        <v>0</v>
      </c>
      <c r="P32" s="154">
        <f>SUM(P30:R31)</f>
        <v>0</v>
      </c>
      <c r="Q32" s="154">
        <f>SUM(Q30:R31)</f>
        <v>0</v>
      </c>
      <c r="R32" s="154">
        <f>SUM(R30:R31)</f>
        <v>0</v>
      </c>
      <c r="T32" s="125">
        <f>T31+1</f>
        <v>11</v>
      </c>
      <c r="U32" s="198" t="s">
        <v>240</v>
      </c>
    </row>
    <row r="33" spans="1:21" x14ac:dyDescent="0.2">
      <c r="F33" s="155"/>
      <c r="G33" s="155"/>
      <c r="H33" s="155"/>
      <c r="I33" s="155"/>
      <c r="J33" s="155"/>
      <c r="K33" s="155"/>
      <c r="L33" s="155"/>
      <c r="M33" s="155"/>
      <c r="N33" s="155"/>
      <c r="O33" s="155"/>
      <c r="P33" s="155"/>
      <c r="Q33" s="155"/>
      <c r="R33" s="155"/>
    </row>
    <row r="34" spans="1:21" x14ac:dyDescent="0.2">
      <c r="C34" s="156" t="s">
        <v>241</v>
      </c>
      <c r="D34" s="156"/>
      <c r="F34" s="155"/>
      <c r="G34" s="155"/>
      <c r="H34" s="155"/>
      <c r="I34" s="155"/>
      <c r="J34" s="155"/>
      <c r="K34" s="155"/>
      <c r="L34" s="155"/>
      <c r="M34" s="155"/>
      <c r="N34" s="155"/>
      <c r="O34" s="155"/>
      <c r="P34" s="155"/>
      <c r="Q34" s="155"/>
      <c r="R34" s="155"/>
    </row>
    <row r="35" spans="1:21" x14ac:dyDescent="0.2">
      <c r="A35" s="125">
        <f t="shared" si="0"/>
        <v>12</v>
      </c>
      <c r="C35" s="146" t="s">
        <v>242</v>
      </c>
      <c r="D35" s="146"/>
      <c r="F35" s="147">
        <f>SUM(G35:R35)</f>
        <v>0</v>
      </c>
      <c r="G35" s="148"/>
      <c r="H35" s="148"/>
      <c r="I35" s="148"/>
      <c r="J35" s="148"/>
      <c r="K35" s="148"/>
      <c r="L35" s="148"/>
      <c r="M35" s="148"/>
      <c r="N35" s="148"/>
      <c r="O35" s="148"/>
      <c r="P35" s="148"/>
      <c r="Q35" s="148"/>
      <c r="R35" s="148"/>
      <c r="T35" s="125">
        <f>T32+1</f>
        <v>12</v>
      </c>
      <c r="U35" s="198" t="s">
        <v>243</v>
      </c>
    </row>
    <row r="36" spans="1:21" x14ac:dyDescent="0.2">
      <c r="A36" s="125">
        <f t="shared" si="0"/>
        <v>13</v>
      </c>
      <c r="C36" s="146" t="s">
        <v>244</v>
      </c>
      <c r="D36" s="146"/>
      <c r="F36" s="147">
        <f>SUM(G36:R36)</f>
        <v>0</v>
      </c>
      <c r="G36" s="148"/>
      <c r="H36" s="148"/>
      <c r="I36" s="148"/>
      <c r="J36" s="148"/>
      <c r="K36" s="148"/>
      <c r="L36" s="148"/>
      <c r="M36" s="148"/>
      <c r="N36" s="148"/>
      <c r="O36" s="148"/>
      <c r="P36" s="148"/>
      <c r="Q36" s="148"/>
      <c r="R36" s="148"/>
      <c r="T36" s="125">
        <f>T35+1</f>
        <v>13</v>
      </c>
      <c r="U36" s="198" t="s">
        <v>245</v>
      </c>
    </row>
    <row r="37" spans="1:21" ht="25.5" x14ac:dyDescent="0.2">
      <c r="A37" s="125">
        <f t="shared" si="0"/>
        <v>14</v>
      </c>
      <c r="C37" s="146" t="s">
        <v>246</v>
      </c>
      <c r="D37" s="146"/>
      <c r="F37" s="147">
        <f>SUM(G37:R37)</f>
        <v>0</v>
      </c>
      <c r="G37" s="148"/>
      <c r="H37" s="148"/>
      <c r="I37" s="148"/>
      <c r="J37" s="148"/>
      <c r="K37" s="148"/>
      <c r="L37" s="148"/>
      <c r="M37" s="148"/>
      <c r="N37" s="148"/>
      <c r="O37" s="148"/>
      <c r="P37" s="148"/>
      <c r="Q37" s="148"/>
      <c r="R37" s="148"/>
      <c r="T37" s="125">
        <f>T36+1</f>
        <v>14</v>
      </c>
      <c r="U37" s="198" t="s">
        <v>247</v>
      </c>
    </row>
    <row r="38" spans="1:21" x14ac:dyDescent="0.2">
      <c r="A38" s="125">
        <f t="shared" si="0"/>
        <v>15</v>
      </c>
      <c r="C38" s="146" t="s">
        <v>248</v>
      </c>
      <c r="D38" s="146"/>
      <c r="F38" s="147">
        <f>SUM(G38:R38)</f>
        <v>0</v>
      </c>
      <c r="G38" s="148"/>
      <c r="H38" s="148"/>
      <c r="I38" s="148"/>
      <c r="J38" s="148"/>
      <c r="K38" s="148"/>
      <c r="L38" s="148"/>
      <c r="M38" s="148"/>
      <c r="N38" s="148"/>
      <c r="O38" s="148"/>
      <c r="P38" s="148"/>
      <c r="Q38" s="148"/>
      <c r="R38" s="148"/>
      <c r="T38" s="125">
        <f>T37+1</f>
        <v>15</v>
      </c>
      <c r="U38" s="198" t="s">
        <v>249</v>
      </c>
    </row>
    <row r="39" spans="1:21" x14ac:dyDescent="0.2">
      <c r="A39" s="125">
        <f t="shared" si="0"/>
        <v>16</v>
      </c>
      <c r="C39" s="146" t="s">
        <v>250</v>
      </c>
      <c r="D39" s="146"/>
      <c r="F39" s="157">
        <f>SUM(F35:F38)</f>
        <v>0</v>
      </c>
      <c r="G39" s="154">
        <f t="shared" ref="G39:R39" si="4">SUM(G35:G38)</f>
        <v>0</v>
      </c>
      <c r="H39" s="154">
        <f t="shared" si="4"/>
        <v>0</v>
      </c>
      <c r="I39" s="154">
        <f t="shared" si="4"/>
        <v>0</v>
      </c>
      <c r="J39" s="154">
        <f t="shared" si="4"/>
        <v>0</v>
      </c>
      <c r="K39" s="154">
        <f t="shared" si="4"/>
        <v>0</v>
      </c>
      <c r="L39" s="154">
        <f t="shared" si="4"/>
        <v>0</v>
      </c>
      <c r="M39" s="154">
        <f t="shared" si="4"/>
        <v>0</v>
      </c>
      <c r="N39" s="154">
        <f t="shared" si="4"/>
        <v>0</v>
      </c>
      <c r="O39" s="154">
        <f t="shared" si="4"/>
        <v>0</v>
      </c>
      <c r="P39" s="154">
        <f t="shared" si="4"/>
        <v>0</v>
      </c>
      <c r="Q39" s="154">
        <f t="shared" si="4"/>
        <v>0</v>
      </c>
      <c r="R39" s="154">
        <f t="shared" si="4"/>
        <v>0</v>
      </c>
      <c r="T39" s="125">
        <f>T38+1</f>
        <v>16</v>
      </c>
      <c r="U39" s="198" t="s">
        <v>240</v>
      </c>
    </row>
    <row r="40" spans="1:21" x14ac:dyDescent="0.2">
      <c r="F40" s="155"/>
      <c r="G40" s="155"/>
      <c r="H40" s="155"/>
      <c r="I40" s="155"/>
      <c r="J40" s="155"/>
      <c r="K40" s="155"/>
      <c r="L40" s="155"/>
      <c r="M40" s="155"/>
      <c r="N40" s="155"/>
      <c r="O40" s="155"/>
      <c r="P40" s="155"/>
      <c r="Q40" s="155"/>
      <c r="R40" s="155"/>
    </row>
    <row r="41" spans="1:21" x14ac:dyDescent="0.2">
      <c r="A41" s="125">
        <f t="shared" si="0"/>
        <v>17</v>
      </c>
      <c r="C41" s="146" t="s">
        <v>251</v>
      </c>
      <c r="D41" s="146"/>
      <c r="F41" s="154">
        <f>F27-F32-F39</f>
        <v>24631.500000000073</v>
      </c>
      <c r="G41" s="154">
        <f>G27-G32-G39</f>
        <v>0</v>
      </c>
      <c r="H41" s="154">
        <f t="shared" ref="H41:R41" si="5">H27-H32-H39</f>
        <v>21265</v>
      </c>
      <c r="I41" s="154">
        <f t="shared" si="5"/>
        <v>25630</v>
      </c>
      <c r="J41" s="154">
        <f t="shared" si="5"/>
        <v>24805</v>
      </c>
      <c r="K41" s="154">
        <f t="shared" si="5"/>
        <v>26255</v>
      </c>
      <c r="L41" s="154">
        <f t="shared" si="5"/>
        <v>29255</v>
      </c>
      <c r="M41" s="154">
        <f t="shared" si="5"/>
        <v>1163.4166666666667</v>
      </c>
      <c r="N41" s="154">
        <f t="shared" si="5"/>
        <v>-1986.5833333333333</v>
      </c>
      <c r="O41" s="154">
        <f t="shared" si="5"/>
        <v>9004.9166666666661</v>
      </c>
      <c r="P41" s="154">
        <f t="shared" si="5"/>
        <v>-42620.083333333336</v>
      </c>
      <c r="Q41" s="154">
        <f t="shared" si="5"/>
        <v>-30445.083333333299</v>
      </c>
      <c r="R41" s="154">
        <f t="shared" si="5"/>
        <v>-37695.083333333299</v>
      </c>
      <c r="T41" s="125">
        <f>T39+1</f>
        <v>17</v>
      </c>
      <c r="U41" s="198" t="s">
        <v>240</v>
      </c>
    </row>
    <row r="42" spans="1:21" x14ac:dyDescent="0.2">
      <c r="F42" s="155"/>
      <c r="G42" s="155"/>
      <c r="H42" s="155"/>
      <c r="I42" s="155"/>
      <c r="J42" s="155"/>
      <c r="K42" s="155"/>
      <c r="L42" s="155"/>
      <c r="M42" s="155"/>
      <c r="N42" s="155"/>
      <c r="O42" s="155"/>
      <c r="P42" s="155"/>
      <c r="Q42" s="155"/>
      <c r="R42" s="155"/>
    </row>
    <row r="43" spans="1:21" x14ac:dyDescent="0.2">
      <c r="A43" s="125">
        <f t="shared" si="0"/>
        <v>18</v>
      </c>
      <c r="C43" s="146" t="s">
        <v>252</v>
      </c>
      <c r="D43" s="146"/>
      <c r="F43" s="154">
        <f>G43</f>
        <v>0</v>
      </c>
      <c r="G43" s="148"/>
      <c r="H43" s="154">
        <f t="shared" ref="H43:R43" si="6">G44</f>
        <v>0</v>
      </c>
      <c r="I43" s="154">
        <f t="shared" si="6"/>
        <v>21265</v>
      </c>
      <c r="J43" s="154">
        <f t="shared" si="6"/>
        <v>46895</v>
      </c>
      <c r="K43" s="154">
        <f t="shared" si="6"/>
        <v>71700</v>
      </c>
      <c r="L43" s="154">
        <f t="shared" si="6"/>
        <v>97955</v>
      </c>
      <c r="M43" s="154">
        <f t="shared" si="6"/>
        <v>127210</v>
      </c>
      <c r="N43" s="154">
        <f t="shared" si="6"/>
        <v>128373.41666666667</v>
      </c>
      <c r="O43" s="154">
        <f t="shared" si="6"/>
        <v>126386.83333333334</v>
      </c>
      <c r="P43" s="154">
        <f t="shared" si="6"/>
        <v>135391.75</v>
      </c>
      <c r="Q43" s="154">
        <f t="shared" si="6"/>
        <v>92771.666666666657</v>
      </c>
      <c r="R43" s="154">
        <f t="shared" si="6"/>
        <v>62326.583333333358</v>
      </c>
      <c r="T43" s="125">
        <f>T41+1</f>
        <v>18</v>
      </c>
      <c r="U43" s="198" t="s">
        <v>253</v>
      </c>
    </row>
    <row r="44" spans="1:21" x14ac:dyDescent="0.2">
      <c r="A44" s="125">
        <f t="shared" si="0"/>
        <v>20</v>
      </c>
      <c r="C44" s="146" t="s">
        <v>254</v>
      </c>
      <c r="D44" s="146"/>
      <c r="F44" s="154">
        <f t="shared" ref="F44:R44" si="7">F41+F43</f>
        <v>24631.500000000073</v>
      </c>
      <c r="G44" s="154">
        <f>G41+G43</f>
        <v>0</v>
      </c>
      <c r="H44" s="154">
        <f t="shared" si="7"/>
        <v>21265</v>
      </c>
      <c r="I44" s="154">
        <f t="shared" si="7"/>
        <v>46895</v>
      </c>
      <c r="J44" s="154">
        <f t="shared" si="7"/>
        <v>71700</v>
      </c>
      <c r="K44" s="154">
        <f t="shared" si="7"/>
        <v>97955</v>
      </c>
      <c r="L44" s="154">
        <f t="shared" si="7"/>
        <v>127210</v>
      </c>
      <c r="M44" s="154">
        <f t="shared" si="7"/>
        <v>128373.41666666667</v>
      </c>
      <c r="N44" s="154">
        <f t="shared" si="7"/>
        <v>126386.83333333334</v>
      </c>
      <c r="O44" s="154">
        <f t="shared" si="7"/>
        <v>135391.75</v>
      </c>
      <c r="P44" s="154">
        <f t="shared" si="7"/>
        <v>92771.666666666657</v>
      </c>
      <c r="Q44" s="154">
        <f t="shared" si="7"/>
        <v>62326.583333333358</v>
      </c>
      <c r="R44" s="154">
        <f t="shared" si="7"/>
        <v>24631.500000000058</v>
      </c>
      <c r="T44" s="125">
        <v>20</v>
      </c>
      <c r="U44" s="198" t="s">
        <v>240</v>
      </c>
    </row>
  </sheetData>
  <mergeCells count="2">
    <mergeCell ref="A3:R3"/>
    <mergeCell ref="A4:R4"/>
  </mergeCells>
  <pageMargins left="0.31" right="0.48" top="0.75" bottom="0.75" header="0.3" footer="0.3"/>
  <pageSetup paperSize="17" scale="63"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44"/>
  <sheetViews>
    <sheetView topLeftCell="A4" zoomScale="85" zoomScaleNormal="85" workbookViewId="0">
      <selection activeCell="G15" sqref="G15:R15"/>
    </sheetView>
  </sheetViews>
  <sheetFormatPr defaultRowHeight="12.75" outlineLevelRow="1" outlineLevelCol="1" x14ac:dyDescent="0.2"/>
  <cols>
    <col min="1" max="2" width="9.140625" style="125"/>
    <col min="3" max="5" width="19" style="122" customWidth="1"/>
    <col min="6" max="6" width="13.140625" style="122" bestFit="1" customWidth="1"/>
    <col min="7" max="8" width="13.7109375" style="122" bestFit="1" customWidth="1" outlineLevel="1"/>
    <col min="9" max="10" width="14.140625" style="122" bestFit="1" customWidth="1" outlineLevel="1"/>
    <col min="11" max="11" width="13.7109375" style="122" bestFit="1" customWidth="1" outlineLevel="1"/>
    <col min="12" max="12" width="13.5703125" style="146" bestFit="1" customWidth="1" outlineLevel="1"/>
    <col min="13" max="13" width="13.28515625" style="122" bestFit="1" customWidth="1" outlineLevel="1"/>
    <col min="14" max="14" width="13.7109375" style="122" bestFit="1" customWidth="1" outlineLevel="1"/>
    <col min="15" max="15" width="14.140625" style="122" bestFit="1" customWidth="1" outlineLevel="1"/>
    <col min="16" max="16" width="13.7109375" style="122" bestFit="1" customWidth="1" outlineLevel="1"/>
    <col min="17" max="17" width="14.140625" style="122" bestFit="1" customWidth="1" outlineLevel="1"/>
    <col min="18" max="18" width="13.7109375" style="122" bestFit="1" customWidth="1" outlineLevel="1"/>
    <col min="19" max="19" width="3.5703125" style="122" customWidth="1"/>
    <col min="20" max="20" width="6.5703125" style="125" customWidth="1"/>
    <col min="21" max="21" width="64.42578125" style="199" customWidth="1"/>
    <col min="22" max="16384" width="9.140625" style="122"/>
  </cols>
  <sheetData>
    <row r="1" spans="1:21" x14ac:dyDescent="0.2">
      <c r="A1" s="121" t="s">
        <v>0</v>
      </c>
      <c r="B1" s="121"/>
      <c r="C1" s="161" t="str">
        <f>D1_</f>
        <v xml:space="preserve">The IMAG Academy </v>
      </c>
      <c r="D1" s="161"/>
      <c r="E1" s="161"/>
      <c r="G1" s="123"/>
      <c r="H1" s="216"/>
      <c r="I1" s="123"/>
      <c r="J1" s="123"/>
      <c r="K1" s="123"/>
      <c r="L1" s="415"/>
      <c r="M1" s="123"/>
      <c r="N1" s="123"/>
      <c r="O1" s="123"/>
      <c r="P1" s="123"/>
      <c r="Q1" s="123"/>
      <c r="R1" s="124" t="s">
        <v>201</v>
      </c>
      <c r="U1" s="158" t="s">
        <v>257</v>
      </c>
    </row>
    <row r="2" spans="1:21" x14ac:dyDescent="0.2">
      <c r="A2" s="126"/>
      <c r="B2" s="126"/>
      <c r="C2" s="127"/>
      <c r="D2" s="127"/>
      <c r="E2" s="127"/>
      <c r="F2" s="128"/>
      <c r="G2" s="131"/>
      <c r="H2" s="131"/>
      <c r="I2" s="131"/>
      <c r="J2" s="128"/>
      <c r="K2" s="128"/>
      <c r="L2" s="416"/>
      <c r="M2" s="128"/>
      <c r="N2" s="128"/>
      <c r="O2" s="128"/>
      <c r="P2" s="128"/>
      <c r="Q2" s="128"/>
      <c r="R2" s="128"/>
      <c r="U2" s="167" t="s">
        <v>256</v>
      </c>
    </row>
    <row r="3" spans="1:21" ht="15" x14ac:dyDescent="0.25">
      <c r="A3" s="436" t="s">
        <v>202</v>
      </c>
      <c r="B3" s="436"/>
      <c r="C3" s="436"/>
      <c r="D3" s="436"/>
      <c r="E3" s="436"/>
      <c r="F3" s="436"/>
      <c r="G3" s="436"/>
      <c r="H3" s="436"/>
      <c r="I3" s="436"/>
      <c r="J3" s="436"/>
      <c r="K3" s="436"/>
      <c r="L3" s="436"/>
      <c r="M3" s="436"/>
      <c r="N3" s="436"/>
      <c r="O3" s="436"/>
      <c r="P3" s="436"/>
      <c r="Q3" s="436"/>
      <c r="R3" s="436"/>
      <c r="U3" s="168" t="s">
        <v>258</v>
      </c>
    </row>
    <row r="4" spans="1:21" x14ac:dyDescent="0.2">
      <c r="A4" s="437"/>
      <c r="B4" s="437"/>
      <c r="C4" s="437"/>
      <c r="D4" s="437"/>
      <c r="E4" s="437"/>
      <c r="F4" s="437"/>
      <c r="G4" s="437"/>
      <c r="H4" s="437"/>
      <c r="I4" s="437"/>
      <c r="J4" s="437"/>
      <c r="K4" s="437"/>
      <c r="L4" s="437"/>
      <c r="M4" s="437"/>
      <c r="N4" s="437"/>
      <c r="O4" s="437"/>
      <c r="P4" s="437"/>
      <c r="Q4" s="437"/>
      <c r="R4" s="437"/>
      <c r="U4" s="201"/>
    </row>
    <row r="5" spans="1:21" x14ac:dyDescent="0.2">
      <c r="A5" s="129"/>
      <c r="B5" s="129"/>
      <c r="C5" s="130"/>
      <c r="D5" s="130"/>
      <c r="E5" s="130"/>
      <c r="F5" s="131"/>
      <c r="G5" s="131"/>
      <c r="H5" s="131"/>
      <c r="I5" s="131"/>
      <c r="J5" s="131"/>
      <c r="K5" s="131"/>
      <c r="L5" s="417"/>
      <c r="M5" s="131"/>
      <c r="N5" s="131"/>
      <c r="O5" s="131"/>
      <c r="P5" s="131"/>
      <c r="Q5" s="131"/>
      <c r="R5" s="131"/>
    </row>
    <row r="6" spans="1:21" ht="16.5" thickBot="1" x14ac:dyDescent="0.25">
      <c r="A6" s="132"/>
      <c r="B6" s="132"/>
      <c r="C6" s="133"/>
      <c r="D6" s="133"/>
      <c r="E6" s="133"/>
      <c r="F6" s="134" t="s">
        <v>203</v>
      </c>
      <c r="G6" s="134"/>
      <c r="H6" s="134"/>
      <c r="I6" s="134"/>
      <c r="J6" s="134"/>
      <c r="K6" s="134"/>
      <c r="L6" s="418"/>
      <c r="M6" s="134"/>
      <c r="N6" s="134"/>
      <c r="O6" s="134"/>
      <c r="P6" s="134"/>
      <c r="Q6" s="134"/>
      <c r="R6" s="135"/>
      <c r="T6" s="136" t="s">
        <v>3</v>
      </c>
      <c r="U6" s="200" t="s">
        <v>4</v>
      </c>
    </row>
    <row r="7" spans="1:21" ht="13.5" thickBot="1" x14ac:dyDescent="0.25">
      <c r="A7" s="137" t="s">
        <v>3</v>
      </c>
      <c r="B7" s="137"/>
      <c r="C7" s="138" t="s">
        <v>204</v>
      </c>
      <c r="D7" s="144"/>
      <c r="E7" s="144"/>
      <c r="F7" s="139" t="s">
        <v>205</v>
      </c>
      <c r="G7" s="139" t="s">
        <v>206</v>
      </c>
      <c r="H7" s="139" t="s">
        <v>207</v>
      </c>
      <c r="I7" s="139" t="s">
        <v>208</v>
      </c>
      <c r="J7" s="139" t="s">
        <v>209</v>
      </c>
      <c r="K7" s="139" t="s">
        <v>210</v>
      </c>
      <c r="L7" s="139" t="s">
        <v>211</v>
      </c>
      <c r="M7" s="139" t="s">
        <v>212</v>
      </c>
      <c r="N7" s="139" t="s">
        <v>213</v>
      </c>
      <c r="O7" s="139" t="s">
        <v>214</v>
      </c>
      <c r="P7" s="139" t="s">
        <v>215</v>
      </c>
      <c r="Q7" s="139" t="s">
        <v>216</v>
      </c>
      <c r="R7" s="139" t="s">
        <v>217</v>
      </c>
    </row>
    <row r="9" spans="1:21" x14ac:dyDescent="0.2">
      <c r="A9" s="140"/>
      <c r="B9" s="140"/>
      <c r="C9" s="141" t="s">
        <v>218</v>
      </c>
      <c r="D9" s="141"/>
      <c r="E9" s="141"/>
      <c r="F9" s="143"/>
      <c r="G9" s="143"/>
      <c r="H9" s="143"/>
      <c r="I9" s="143"/>
      <c r="J9" s="143"/>
      <c r="K9" s="143"/>
      <c r="L9" s="419"/>
      <c r="M9" s="143"/>
      <c r="N9" s="143"/>
      <c r="O9" s="143"/>
      <c r="P9" s="143"/>
      <c r="Q9" s="143"/>
      <c r="R9" s="143"/>
    </row>
    <row r="10" spans="1:21" x14ac:dyDescent="0.2">
      <c r="C10" s="144" t="s">
        <v>219</v>
      </c>
      <c r="D10" s="144"/>
      <c r="E10" s="144"/>
      <c r="F10" s="145"/>
      <c r="G10" s="145"/>
      <c r="H10" s="145"/>
      <c r="I10" s="145"/>
      <c r="J10" s="145"/>
      <c r="K10" s="145"/>
      <c r="L10" s="414"/>
      <c r="M10" s="145"/>
      <c r="N10" s="145"/>
      <c r="O10" s="145"/>
      <c r="P10" s="145"/>
      <c r="Q10" s="145"/>
      <c r="R10" s="145"/>
    </row>
    <row r="11" spans="1:21" ht="25.5" x14ac:dyDescent="0.2">
      <c r="A11" s="125">
        <f t="shared" ref="A11:A44" si="0">T11</f>
        <v>1</v>
      </c>
      <c r="C11" s="146" t="s">
        <v>220</v>
      </c>
      <c r="D11" s="146"/>
      <c r="E11" s="146"/>
      <c r="F11" s="147">
        <f>SUM(G11:R11)</f>
        <v>1365000</v>
      </c>
      <c r="G11" s="148">
        <v>819000</v>
      </c>
      <c r="H11" s="148"/>
      <c r="I11" s="148"/>
      <c r="J11" s="148"/>
      <c r="K11" s="148">
        <v>409500</v>
      </c>
      <c r="L11" s="420"/>
      <c r="M11" s="148">
        <v>136500</v>
      </c>
      <c r="N11" s="148"/>
      <c r="O11" s="148"/>
      <c r="P11" s="148"/>
      <c r="Q11" s="148"/>
      <c r="R11" s="148"/>
      <c r="T11" s="125">
        <v>1</v>
      </c>
      <c r="U11" s="198" t="s">
        <v>221</v>
      </c>
    </row>
    <row r="12" spans="1:21" ht="51" x14ac:dyDescent="0.2">
      <c r="A12" s="125">
        <f t="shared" si="0"/>
        <v>2</v>
      </c>
      <c r="C12" s="386" t="s">
        <v>468</v>
      </c>
      <c r="D12" s="386"/>
      <c r="E12" s="386"/>
      <c r="F12" s="147">
        <f t="shared" ref="F12:F25" si="1">SUM(G12:R12)</f>
        <v>4514.3999999999996</v>
      </c>
      <c r="G12" s="148"/>
      <c r="H12" s="148">
        <v>451.44</v>
      </c>
      <c r="I12" s="148">
        <v>451.44</v>
      </c>
      <c r="J12" s="148">
        <v>451.44</v>
      </c>
      <c r="K12" s="148">
        <v>451.44</v>
      </c>
      <c r="L12" s="420">
        <v>451.44</v>
      </c>
      <c r="M12" s="148">
        <v>451.44</v>
      </c>
      <c r="N12" s="148">
        <v>451.44</v>
      </c>
      <c r="O12" s="148">
        <v>451.44</v>
      </c>
      <c r="P12" s="148">
        <v>451.44</v>
      </c>
      <c r="Q12" s="148">
        <v>451.44</v>
      </c>
      <c r="R12" s="148"/>
      <c r="T12" s="125">
        <v>2</v>
      </c>
      <c r="U12" s="198" t="s">
        <v>223</v>
      </c>
    </row>
    <row r="13" spans="1:21" x14ac:dyDescent="0.2">
      <c r="A13" s="140">
        <f t="shared" si="0"/>
        <v>3</v>
      </c>
      <c r="B13" s="140"/>
      <c r="C13" s="149" t="s">
        <v>224</v>
      </c>
      <c r="D13" s="149"/>
      <c r="E13" s="149"/>
      <c r="F13" s="150"/>
      <c r="G13" s="150"/>
      <c r="H13" s="150"/>
      <c r="I13" s="150"/>
      <c r="J13" s="150"/>
      <c r="K13" s="150"/>
      <c r="L13" s="421"/>
      <c r="M13" s="150"/>
      <c r="N13" s="150"/>
      <c r="O13" s="150"/>
      <c r="P13" s="150"/>
      <c r="Q13" s="150"/>
      <c r="R13" s="150"/>
      <c r="T13" s="125">
        <v>3</v>
      </c>
    </row>
    <row r="14" spans="1:21" x14ac:dyDescent="0.2">
      <c r="A14" s="125">
        <f t="shared" si="0"/>
        <v>4</v>
      </c>
      <c r="C14" s="386" t="s">
        <v>225</v>
      </c>
      <c r="D14" s="386"/>
      <c r="E14" s="386"/>
      <c r="F14" s="147">
        <f t="shared" si="1"/>
        <v>15200</v>
      </c>
      <c r="G14" s="148" t="s">
        <v>510</v>
      </c>
      <c r="H14" s="148">
        <v>2500</v>
      </c>
      <c r="I14" s="148">
        <v>2040</v>
      </c>
      <c r="J14" s="148"/>
      <c r="K14" s="148">
        <v>2040</v>
      </c>
      <c r="L14" s="420">
        <v>2500</v>
      </c>
      <c r="M14" s="148"/>
      <c r="N14" s="148">
        <v>2040</v>
      </c>
      <c r="O14" s="148"/>
      <c r="P14" s="148">
        <v>2040</v>
      </c>
      <c r="Q14" s="148"/>
      <c r="R14" s="148">
        <v>2040</v>
      </c>
      <c r="T14" s="125">
        <v>4</v>
      </c>
      <c r="U14" s="198" t="s">
        <v>226</v>
      </c>
    </row>
    <row r="15" spans="1:21" x14ac:dyDescent="0.2">
      <c r="A15" s="125">
        <f t="shared" si="0"/>
        <v>5</v>
      </c>
      <c r="C15" s="386" t="s">
        <v>471</v>
      </c>
      <c r="D15" s="386"/>
      <c r="E15" s="386"/>
      <c r="F15" s="147">
        <f t="shared" si="1"/>
        <v>0</v>
      </c>
      <c r="G15" s="392"/>
      <c r="H15" s="392"/>
      <c r="I15" s="392"/>
      <c r="J15" s="392"/>
      <c r="K15" s="392"/>
      <c r="L15" s="426"/>
      <c r="M15" s="392"/>
      <c r="N15" s="392"/>
      <c r="O15" s="392"/>
      <c r="P15" s="392"/>
      <c r="Q15" s="392"/>
      <c r="R15" s="392"/>
      <c r="T15" s="125">
        <v>5</v>
      </c>
      <c r="U15" s="198" t="s">
        <v>227</v>
      </c>
    </row>
    <row r="16" spans="1:21" x14ac:dyDescent="0.2">
      <c r="A16" s="125">
        <f t="shared" si="0"/>
        <v>6</v>
      </c>
      <c r="C16" s="386" t="s">
        <v>472</v>
      </c>
      <c r="D16" s="386"/>
      <c r="E16" s="386"/>
      <c r="F16" s="147">
        <f t="shared" si="1"/>
        <v>6000</v>
      </c>
      <c r="G16" s="148"/>
      <c r="H16" s="148"/>
      <c r="I16" s="148"/>
      <c r="J16" s="148"/>
      <c r="K16" s="148"/>
      <c r="L16" s="420">
        <v>3000</v>
      </c>
      <c r="M16" s="148"/>
      <c r="N16" s="148"/>
      <c r="O16" s="148"/>
      <c r="P16" s="148"/>
      <c r="Q16" s="148"/>
      <c r="R16" s="148">
        <v>3000</v>
      </c>
      <c r="T16" s="125">
        <v>6</v>
      </c>
      <c r="U16" s="198" t="s">
        <v>228</v>
      </c>
    </row>
    <row r="17" spans="1:21" ht="25.5" x14ac:dyDescent="0.2">
      <c r="A17" s="125">
        <f t="shared" si="0"/>
        <v>7</v>
      </c>
      <c r="C17" s="144" t="s">
        <v>229</v>
      </c>
      <c r="D17" s="144"/>
      <c r="E17" s="144"/>
      <c r="F17" s="147">
        <f t="shared" si="1"/>
        <v>0</v>
      </c>
      <c r="G17" s="148"/>
      <c r="H17" s="148"/>
      <c r="I17" s="148"/>
      <c r="J17" s="148"/>
      <c r="K17" s="148"/>
      <c r="L17" s="420"/>
      <c r="M17" s="148"/>
      <c r="N17" s="148"/>
      <c r="O17" s="148"/>
      <c r="P17" s="148"/>
      <c r="Q17" s="148"/>
      <c r="R17" s="148"/>
      <c r="T17" s="125">
        <v>7</v>
      </c>
      <c r="U17" s="198" t="s">
        <v>230</v>
      </c>
    </row>
    <row r="18" spans="1:21" ht="38.25" outlineLevel="1" x14ac:dyDescent="0.2">
      <c r="A18" s="125">
        <f t="shared" si="0"/>
        <v>7.1</v>
      </c>
      <c r="C18" s="151" t="s">
        <v>508</v>
      </c>
      <c r="D18" s="412"/>
      <c r="E18" s="412"/>
      <c r="F18" s="147">
        <f t="shared" si="1"/>
        <v>-998424</v>
      </c>
      <c r="G18" s="148">
        <v>-83202</v>
      </c>
      <c r="H18" s="148">
        <v>-83202</v>
      </c>
      <c r="I18" s="148">
        <v>-83202</v>
      </c>
      <c r="J18" s="148">
        <v>-83202</v>
      </c>
      <c r="K18" s="148">
        <v>-83202</v>
      </c>
      <c r="L18" s="148">
        <v>-83202</v>
      </c>
      <c r="M18" s="148">
        <v>-83202</v>
      </c>
      <c r="N18" s="148">
        <v>-83202</v>
      </c>
      <c r="O18" s="148">
        <v>-83202</v>
      </c>
      <c r="P18" s="148">
        <v>-83202</v>
      </c>
      <c r="Q18" s="148">
        <v>-83202</v>
      </c>
      <c r="R18" s="148">
        <v>-83202</v>
      </c>
      <c r="T18" s="152">
        <v>7.1</v>
      </c>
      <c r="U18" s="198" t="s">
        <v>231</v>
      </c>
    </row>
    <row r="19" spans="1:21" ht="38.25" outlineLevel="1" x14ac:dyDescent="0.2">
      <c r="A19" s="125">
        <f t="shared" si="0"/>
        <v>7.2</v>
      </c>
      <c r="C19" s="153" t="s">
        <v>446</v>
      </c>
      <c r="D19" s="412"/>
      <c r="E19" s="412"/>
      <c r="F19" s="147">
        <f t="shared" si="1"/>
        <v>-231000</v>
      </c>
      <c r="G19" s="148">
        <v>-19250</v>
      </c>
      <c r="H19" s="148">
        <v>-19250</v>
      </c>
      <c r="I19" s="148">
        <v>-19250</v>
      </c>
      <c r="J19" s="148">
        <v>-19250</v>
      </c>
      <c r="K19" s="148">
        <v>-19250</v>
      </c>
      <c r="L19" s="148">
        <v>-19250</v>
      </c>
      <c r="M19" s="148">
        <v>-19250</v>
      </c>
      <c r="N19" s="148">
        <v>-19250</v>
      </c>
      <c r="O19" s="148">
        <v>-19250</v>
      </c>
      <c r="P19" s="148">
        <v>-19250</v>
      </c>
      <c r="Q19" s="148">
        <v>-19250</v>
      </c>
      <c r="R19" s="148">
        <v>-19250</v>
      </c>
      <c r="T19" s="152">
        <v>7.2</v>
      </c>
      <c r="U19" s="198" t="s">
        <v>231</v>
      </c>
    </row>
    <row r="20" spans="1:21" ht="38.25" outlineLevel="1" x14ac:dyDescent="0.2">
      <c r="A20" s="125">
        <f t="shared" si="0"/>
        <v>7.3</v>
      </c>
      <c r="C20" s="153" t="s">
        <v>457</v>
      </c>
      <c r="D20" s="412"/>
      <c r="E20" s="412"/>
      <c r="F20" s="147">
        <f t="shared" si="1"/>
        <v>-22000.000000000022</v>
      </c>
      <c r="G20" s="148">
        <v>-3666.6666666666702</v>
      </c>
      <c r="H20" s="148">
        <v>-5166.6666666666697</v>
      </c>
      <c r="I20" s="148">
        <v>-666.66666666666697</v>
      </c>
      <c r="J20" s="148">
        <v>-666.66666666666697</v>
      </c>
      <c r="K20" s="148">
        <v>-666.66666666666697</v>
      </c>
      <c r="L20" s="420">
        <v>-1166.6666666666699</v>
      </c>
      <c r="M20" s="148">
        <v>-666.66666666666697</v>
      </c>
      <c r="N20" s="148">
        <v>-666.66666666666697</v>
      </c>
      <c r="O20" s="148">
        <v>-666.66666666666697</v>
      </c>
      <c r="P20" s="148">
        <v>-666.66666666666697</v>
      </c>
      <c r="Q20" s="148">
        <v>-666.66666666666697</v>
      </c>
      <c r="R20" s="148">
        <v>-6666.6666666666697</v>
      </c>
      <c r="T20" s="152">
        <v>7.3</v>
      </c>
      <c r="U20" s="198" t="s">
        <v>231</v>
      </c>
    </row>
    <row r="21" spans="1:21" ht="38.25" outlineLevel="1" x14ac:dyDescent="0.2">
      <c r="A21" s="125">
        <f t="shared" si="0"/>
        <v>7.4</v>
      </c>
      <c r="C21" s="153" t="s">
        <v>439</v>
      </c>
      <c r="D21" s="412"/>
      <c r="E21" s="412"/>
      <c r="F21" s="147">
        <f t="shared" si="1"/>
        <v>-5000</v>
      </c>
      <c r="G21" s="148">
        <v>0</v>
      </c>
      <c r="H21" s="148">
        <v>0</v>
      </c>
      <c r="I21" s="148">
        <v>0</v>
      </c>
      <c r="J21" s="148">
        <v>0</v>
      </c>
      <c r="K21" s="148">
        <v>0</v>
      </c>
      <c r="L21" s="420">
        <v>0</v>
      </c>
      <c r="M21" s="148">
        <v>0</v>
      </c>
      <c r="N21" s="148">
        <v>0</v>
      </c>
      <c r="O21" s="148">
        <v>0</v>
      </c>
      <c r="P21" s="148">
        <v>-5000</v>
      </c>
      <c r="Q21" s="148">
        <v>0</v>
      </c>
      <c r="R21" s="148">
        <v>0</v>
      </c>
      <c r="T21" s="152">
        <v>7.4</v>
      </c>
      <c r="U21" s="198" t="s">
        <v>231</v>
      </c>
    </row>
    <row r="22" spans="1:21" ht="38.25" outlineLevel="1" x14ac:dyDescent="0.2">
      <c r="A22" s="125">
        <f t="shared" si="0"/>
        <v>7.5</v>
      </c>
      <c r="C22" s="153" t="s">
        <v>511</v>
      </c>
      <c r="D22" s="412"/>
      <c r="E22" s="412"/>
      <c r="F22" s="147">
        <f t="shared" si="1"/>
        <v>-1600</v>
      </c>
      <c r="G22" s="148">
        <v>0</v>
      </c>
      <c r="H22" s="148">
        <v>0</v>
      </c>
      <c r="I22" s="148">
        <v>-800</v>
      </c>
      <c r="J22" s="148">
        <v>0</v>
      </c>
      <c r="K22" s="148">
        <v>0</v>
      </c>
      <c r="L22" s="420">
        <v>0</v>
      </c>
      <c r="M22" s="148">
        <v>0</v>
      </c>
      <c r="N22" s="148">
        <v>-800</v>
      </c>
      <c r="O22" s="148">
        <v>0</v>
      </c>
      <c r="P22" s="148">
        <v>0</v>
      </c>
      <c r="Q22" s="148">
        <v>0</v>
      </c>
      <c r="R22" s="148">
        <v>0</v>
      </c>
      <c r="T22" s="152">
        <v>7.5</v>
      </c>
      <c r="U22" s="198" t="s">
        <v>231</v>
      </c>
    </row>
    <row r="23" spans="1:21" ht="38.25" outlineLevel="1" x14ac:dyDescent="0.2">
      <c r="A23" s="125">
        <f t="shared" si="0"/>
        <v>7.6</v>
      </c>
      <c r="C23" s="153" t="s">
        <v>459</v>
      </c>
      <c r="D23" s="412"/>
      <c r="E23" s="412"/>
      <c r="F23" s="147">
        <f t="shared" si="1"/>
        <v>-42400</v>
      </c>
      <c r="G23" s="148">
        <v>-5500</v>
      </c>
      <c r="H23" s="148">
        <v>-2900</v>
      </c>
      <c r="I23" s="148">
        <v>-1500</v>
      </c>
      <c r="J23" s="148">
        <v>-500</v>
      </c>
      <c r="K23" s="148">
        <v>-500</v>
      </c>
      <c r="L23" s="148">
        <v>-500</v>
      </c>
      <c r="M23" s="148">
        <v>-500</v>
      </c>
      <c r="N23" s="148">
        <v>-500</v>
      </c>
      <c r="O23" s="148">
        <v>-500</v>
      </c>
      <c r="P23" s="148">
        <v>-500</v>
      </c>
      <c r="Q23" s="148">
        <v>-14500</v>
      </c>
      <c r="R23" s="148">
        <v>-14500</v>
      </c>
      <c r="T23" s="152">
        <v>7.6</v>
      </c>
      <c r="U23" s="198" t="s">
        <v>231</v>
      </c>
    </row>
    <row r="24" spans="1:21" ht="38.25" outlineLevel="1" x14ac:dyDescent="0.2">
      <c r="A24" s="125">
        <f t="shared" si="0"/>
        <v>7.7</v>
      </c>
      <c r="C24" s="153" t="s">
        <v>444</v>
      </c>
      <c r="D24" s="412"/>
      <c r="E24" s="412"/>
      <c r="F24" s="147">
        <f t="shared" si="1"/>
        <v>-29805</v>
      </c>
      <c r="G24" s="148">
        <v>-875</v>
      </c>
      <c r="H24" s="148">
        <v>-875</v>
      </c>
      <c r="I24" s="148">
        <v>-875</v>
      </c>
      <c r="J24" s="148">
        <v>-875</v>
      </c>
      <c r="K24" s="148">
        <v>-875</v>
      </c>
      <c r="L24" s="148">
        <v>-875</v>
      </c>
      <c r="M24" s="148">
        <v>-875</v>
      </c>
      <c r="N24" s="148">
        <v>-875</v>
      </c>
      <c r="O24" s="148">
        <v>-875</v>
      </c>
      <c r="P24" s="148">
        <v>-20180</v>
      </c>
      <c r="Q24" s="148">
        <v>-875</v>
      </c>
      <c r="R24" s="148">
        <v>-875</v>
      </c>
      <c r="T24" s="152">
        <v>7.7</v>
      </c>
      <c r="U24" s="198" t="s">
        <v>231</v>
      </c>
    </row>
    <row r="25" spans="1:21" ht="38.25" outlineLevel="1" x14ac:dyDescent="0.2">
      <c r="A25" s="125">
        <f t="shared" si="0"/>
        <v>7.8</v>
      </c>
      <c r="C25" s="153" t="s">
        <v>460</v>
      </c>
      <c r="D25" s="412"/>
      <c r="E25" s="412"/>
      <c r="F25" s="147">
        <f t="shared" si="1"/>
        <v>-8850</v>
      </c>
      <c r="G25" s="148">
        <v>0</v>
      </c>
      <c r="H25" s="148">
        <v>-1425</v>
      </c>
      <c r="I25" s="148">
        <v>-125</v>
      </c>
      <c r="J25" s="148">
        <v>-250</v>
      </c>
      <c r="K25" s="148">
        <v>-625</v>
      </c>
      <c r="L25" s="420">
        <v>0</v>
      </c>
      <c r="M25" s="148">
        <v>-1675</v>
      </c>
      <c r="N25" s="148">
        <v>-575</v>
      </c>
      <c r="O25" s="148">
        <v>-2500</v>
      </c>
      <c r="P25" s="148">
        <v>0</v>
      </c>
      <c r="Q25" s="148">
        <v>-1675</v>
      </c>
      <c r="R25" s="148">
        <v>0</v>
      </c>
      <c r="T25" s="152">
        <v>7.8</v>
      </c>
      <c r="U25" s="198" t="s">
        <v>231</v>
      </c>
    </row>
    <row r="26" spans="1:21" ht="38.25" outlineLevel="1" x14ac:dyDescent="0.2">
      <c r="A26" s="125">
        <f t="shared" si="0"/>
        <v>7.9</v>
      </c>
      <c r="C26" s="151" t="s">
        <v>462</v>
      </c>
      <c r="D26" s="412"/>
      <c r="E26" s="412"/>
      <c r="F26" s="147">
        <f>SUM(G26:Q26)</f>
        <v>-28062.999999999996</v>
      </c>
      <c r="G26" s="148">
        <v>0</v>
      </c>
      <c r="H26" s="148">
        <v>-2806.3</v>
      </c>
      <c r="I26" s="148">
        <v>-2806.3</v>
      </c>
      <c r="J26" s="148">
        <v>-2806.3</v>
      </c>
      <c r="K26" s="148">
        <v>-2806.3</v>
      </c>
      <c r="L26" s="420">
        <v>-2806.3</v>
      </c>
      <c r="M26" s="420">
        <v>-2806.3</v>
      </c>
      <c r="N26" s="420">
        <v>-2806.3</v>
      </c>
      <c r="O26" s="420">
        <v>-2806.3</v>
      </c>
      <c r="P26" s="420">
        <v>-2806.3</v>
      </c>
      <c r="Q26" s="420">
        <v>-2806.3</v>
      </c>
      <c r="R26" s="390">
        <v>0</v>
      </c>
      <c r="T26" s="152">
        <v>7.9</v>
      </c>
      <c r="U26" s="198" t="s">
        <v>231</v>
      </c>
    </row>
    <row r="27" spans="1:21" x14ac:dyDescent="0.2">
      <c r="A27" s="125">
        <f t="shared" si="0"/>
        <v>8</v>
      </c>
      <c r="C27" s="144" t="s">
        <v>232</v>
      </c>
      <c r="D27" s="144"/>
      <c r="E27" s="144"/>
      <c r="F27" s="154">
        <f>SUM(F11:F26)</f>
        <v>23572.399999999881</v>
      </c>
      <c r="G27" s="154">
        <f>SUM(G11:G26)</f>
        <v>706506.33333333337</v>
      </c>
      <c r="H27" s="154">
        <f t="shared" ref="H27:R27" si="2">SUM(H11:H26)</f>
        <v>-112673.52666666667</v>
      </c>
      <c r="I27" s="154">
        <f t="shared" si="2"/>
        <v>-106733.52666666667</v>
      </c>
      <c r="J27" s="154">
        <f t="shared" si="2"/>
        <v>-107098.52666666667</v>
      </c>
      <c r="K27" s="154">
        <f>SUM(K11:K26)</f>
        <v>304066.47333333333</v>
      </c>
      <c r="L27" s="422">
        <f t="shared" si="2"/>
        <v>-101848.52666666667</v>
      </c>
      <c r="M27" s="154">
        <f t="shared" si="2"/>
        <v>27976.473333333339</v>
      </c>
      <c r="N27" s="154">
        <f t="shared" si="2"/>
        <v>-106183.52666666667</v>
      </c>
      <c r="O27" s="154">
        <f t="shared" si="2"/>
        <v>-109348.52666666667</v>
      </c>
      <c r="P27" s="154">
        <f t="shared" si="2"/>
        <v>-129113.52666666667</v>
      </c>
      <c r="Q27" s="154">
        <f>SUM(Q11:Q26)</f>
        <v>-122523.52666666667</v>
      </c>
      <c r="R27" s="154">
        <f t="shared" si="2"/>
        <v>-119453.66666666667</v>
      </c>
      <c r="T27" s="125">
        <v>8</v>
      </c>
      <c r="U27" s="198" t="s">
        <v>30</v>
      </c>
    </row>
    <row r="28" spans="1:21" x14ac:dyDescent="0.2">
      <c r="C28" s="146" t="s">
        <v>233</v>
      </c>
      <c r="D28" s="146"/>
      <c r="E28" s="146"/>
      <c r="F28" s="155"/>
      <c r="G28" s="155"/>
      <c r="H28" s="155"/>
      <c r="I28" s="155"/>
      <c r="J28" s="155"/>
      <c r="K28" s="155"/>
      <c r="M28" s="155"/>
      <c r="N28" s="155"/>
      <c r="O28" s="155"/>
      <c r="P28" s="155"/>
      <c r="Q28" s="155"/>
      <c r="R28" s="155"/>
    </row>
    <row r="29" spans="1:21" x14ac:dyDescent="0.2">
      <c r="C29" s="156" t="s">
        <v>234</v>
      </c>
      <c r="D29" s="156"/>
      <c r="E29" s="156"/>
      <c r="F29" s="155"/>
      <c r="G29" s="155"/>
      <c r="H29" s="155"/>
      <c r="I29" s="155"/>
      <c r="J29" s="155"/>
      <c r="K29" s="155"/>
      <c r="M29" s="155"/>
      <c r="N29" s="155"/>
      <c r="O29" s="155"/>
      <c r="P29" s="155"/>
      <c r="Q29" s="155"/>
      <c r="R29" s="155"/>
    </row>
    <row r="30" spans="1:21" ht="25.5" x14ac:dyDescent="0.2">
      <c r="A30" s="125">
        <f t="shared" si="0"/>
        <v>9</v>
      </c>
      <c r="C30" s="146" t="s">
        <v>235</v>
      </c>
      <c r="D30" s="146"/>
      <c r="E30" s="146"/>
      <c r="F30" s="147">
        <f>SUM(G30:R30)</f>
        <v>0</v>
      </c>
      <c r="G30" s="148"/>
      <c r="H30" s="148"/>
      <c r="I30" s="148"/>
      <c r="J30" s="148"/>
      <c r="K30" s="148"/>
      <c r="L30" s="420"/>
      <c r="M30" s="148"/>
      <c r="N30" s="148"/>
      <c r="O30" s="148"/>
      <c r="P30" s="148"/>
      <c r="Q30" s="148"/>
      <c r="R30" s="148"/>
      <c r="T30" s="125">
        <f>T27+1</f>
        <v>9</v>
      </c>
      <c r="U30" s="198" t="s">
        <v>236</v>
      </c>
    </row>
    <row r="31" spans="1:21" ht="25.5" x14ac:dyDescent="0.2">
      <c r="A31" s="125">
        <f t="shared" si="0"/>
        <v>10</v>
      </c>
      <c r="C31" s="146" t="s">
        <v>237</v>
      </c>
      <c r="D31" s="146"/>
      <c r="E31" s="146"/>
      <c r="F31" s="147">
        <f>SUM(G31:R31)</f>
        <v>0</v>
      </c>
      <c r="G31" s="148"/>
      <c r="H31" s="148"/>
      <c r="I31" s="148"/>
      <c r="J31" s="148"/>
      <c r="K31" s="148"/>
      <c r="L31" s="420"/>
      <c r="M31" s="148"/>
      <c r="N31" s="148"/>
      <c r="O31" s="148"/>
      <c r="P31" s="148"/>
      <c r="Q31" s="148"/>
      <c r="R31" s="148"/>
      <c r="T31" s="125">
        <f>T30+1</f>
        <v>10</v>
      </c>
      <c r="U31" s="198" t="s">
        <v>238</v>
      </c>
    </row>
    <row r="32" spans="1:21" x14ac:dyDescent="0.2">
      <c r="A32" s="125">
        <f t="shared" si="0"/>
        <v>11</v>
      </c>
      <c r="C32" s="146" t="s">
        <v>239</v>
      </c>
      <c r="D32" s="146"/>
      <c r="E32" s="146"/>
      <c r="F32" s="154">
        <f>SUM(G30:R31)</f>
        <v>0</v>
      </c>
      <c r="G32" s="154">
        <f>SUM(G30:R31)</f>
        <v>0</v>
      </c>
      <c r="H32" s="154">
        <f>SUM(H30:R31)</f>
        <v>0</v>
      </c>
      <c r="I32" s="154">
        <f>SUM(I30:R31)</f>
        <v>0</v>
      </c>
      <c r="J32" s="154">
        <f>SUM(J30:R31)</f>
        <v>0</v>
      </c>
      <c r="K32" s="154">
        <f>SUM(K30:R31)</f>
        <v>0</v>
      </c>
      <c r="L32" s="422">
        <f>SUM(L30:R31)</f>
        <v>0</v>
      </c>
      <c r="M32" s="154">
        <f>SUM(M30:R31)</f>
        <v>0</v>
      </c>
      <c r="N32" s="154">
        <f>SUM(N30:R31)</f>
        <v>0</v>
      </c>
      <c r="O32" s="154">
        <f>SUM(O30:R31)</f>
        <v>0</v>
      </c>
      <c r="P32" s="154">
        <f>SUM(P30:R31)</f>
        <v>0</v>
      </c>
      <c r="Q32" s="154">
        <f>SUM(Q30:R31)</f>
        <v>0</v>
      </c>
      <c r="R32" s="154">
        <f>SUM(R30:R31)</f>
        <v>0</v>
      </c>
      <c r="T32" s="125">
        <f>T31+1</f>
        <v>11</v>
      </c>
      <c r="U32" s="198" t="s">
        <v>240</v>
      </c>
    </row>
    <row r="33" spans="1:21" x14ac:dyDescent="0.2">
      <c r="F33" s="155"/>
      <c r="G33" s="155"/>
      <c r="H33" s="155"/>
      <c r="I33" s="155"/>
      <c r="J33" s="155"/>
      <c r="K33" s="155"/>
      <c r="M33" s="155"/>
      <c r="N33" s="155"/>
      <c r="O33" s="155"/>
      <c r="P33" s="155"/>
      <c r="Q33" s="155"/>
      <c r="R33" s="155"/>
    </row>
    <row r="34" spans="1:21" x14ac:dyDescent="0.2">
      <c r="C34" s="156" t="s">
        <v>241</v>
      </c>
      <c r="D34" s="156"/>
      <c r="E34" s="156"/>
      <c r="F34" s="155"/>
      <c r="G34" s="155"/>
      <c r="H34" s="155"/>
      <c r="I34" s="155"/>
      <c r="J34" s="155"/>
      <c r="K34" s="155"/>
      <c r="M34" s="155"/>
      <c r="N34" s="155"/>
      <c r="O34" s="155"/>
      <c r="P34" s="155"/>
      <c r="Q34" s="155"/>
      <c r="R34" s="155"/>
    </row>
    <row r="35" spans="1:21" x14ac:dyDescent="0.2">
      <c r="A35" s="125">
        <f t="shared" si="0"/>
        <v>12</v>
      </c>
      <c r="C35" s="146" t="s">
        <v>242</v>
      </c>
      <c r="D35" s="146"/>
      <c r="E35" s="146"/>
      <c r="F35" s="147">
        <f>SUM(G35:R35)</f>
        <v>0</v>
      </c>
      <c r="G35" s="148"/>
      <c r="H35" s="148"/>
      <c r="I35" s="148"/>
      <c r="J35" s="148"/>
      <c r="K35" s="148"/>
      <c r="L35" s="420"/>
      <c r="M35" s="148"/>
      <c r="N35" s="148"/>
      <c r="O35" s="148"/>
      <c r="P35" s="148"/>
      <c r="Q35" s="148"/>
      <c r="R35" s="148"/>
      <c r="T35" s="125">
        <f>T32+1</f>
        <v>12</v>
      </c>
      <c r="U35" s="198" t="s">
        <v>243</v>
      </c>
    </row>
    <row r="36" spans="1:21" x14ac:dyDescent="0.2">
      <c r="A36" s="125">
        <f t="shared" si="0"/>
        <v>13</v>
      </c>
      <c r="C36" s="146" t="s">
        <v>244</v>
      </c>
      <c r="D36" s="146"/>
      <c r="E36" s="146"/>
      <c r="F36" s="147">
        <f>SUM(G36:R36)</f>
        <v>0</v>
      </c>
      <c r="G36" s="148"/>
      <c r="H36" s="148"/>
      <c r="I36" s="148"/>
      <c r="J36" s="148"/>
      <c r="K36" s="148"/>
      <c r="L36" s="420"/>
      <c r="M36" s="148"/>
      <c r="N36" s="148"/>
      <c r="O36" s="148"/>
      <c r="P36" s="148"/>
      <c r="Q36" s="148"/>
      <c r="R36" s="148"/>
      <c r="T36" s="125">
        <f>T35+1</f>
        <v>13</v>
      </c>
      <c r="U36" s="198" t="s">
        <v>245</v>
      </c>
    </row>
    <row r="37" spans="1:21" ht="25.5" x14ac:dyDescent="0.2">
      <c r="A37" s="125">
        <f t="shared" si="0"/>
        <v>14</v>
      </c>
      <c r="C37" s="146" t="s">
        <v>246</v>
      </c>
      <c r="D37" s="146"/>
      <c r="E37" s="146"/>
      <c r="F37" s="147">
        <f>SUM(G37:R37)</f>
        <v>0</v>
      </c>
      <c r="G37" s="148"/>
      <c r="H37" s="148"/>
      <c r="I37" s="148"/>
      <c r="J37" s="148"/>
      <c r="K37" s="148"/>
      <c r="L37" s="420"/>
      <c r="M37" s="148"/>
      <c r="N37" s="148"/>
      <c r="O37" s="148"/>
      <c r="P37" s="148"/>
      <c r="Q37" s="148"/>
      <c r="R37" s="148"/>
      <c r="T37" s="125">
        <f>T36+1</f>
        <v>14</v>
      </c>
      <c r="U37" s="198" t="s">
        <v>247</v>
      </c>
    </row>
    <row r="38" spans="1:21" x14ac:dyDescent="0.2">
      <c r="A38" s="125">
        <f t="shared" si="0"/>
        <v>15</v>
      </c>
      <c r="C38" s="146" t="s">
        <v>248</v>
      </c>
      <c r="D38" s="146"/>
      <c r="E38" s="146"/>
      <c r="F38" s="147">
        <f>SUM(G38:R38)</f>
        <v>0</v>
      </c>
      <c r="G38" s="148"/>
      <c r="H38" s="148"/>
      <c r="I38" s="148"/>
      <c r="J38" s="148"/>
      <c r="K38" s="148"/>
      <c r="L38" s="420"/>
      <c r="M38" s="148"/>
      <c r="N38" s="148"/>
      <c r="O38" s="148"/>
      <c r="P38" s="148"/>
      <c r="Q38" s="148"/>
      <c r="R38" s="148"/>
      <c r="T38" s="125">
        <f>T37+1</f>
        <v>15</v>
      </c>
      <c r="U38" s="198" t="s">
        <v>249</v>
      </c>
    </row>
    <row r="39" spans="1:21" x14ac:dyDescent="0.2">
      <c r="A39" s="125">
        <f t="shared" si="0"/>
        <v>16</v>
      </c>
      <c r="C39" s="146" t="s">
        <v>250</v>
      </c>
      <c r="D39" s="146"/>
      <c r="E39" s="146"/>
      <c r="F39" s="157">
        <f>SUM(F35:F38)</f>
        <v>0</v>
      </c>
      <c r="G39" s="154">
        <f t="shared" ref="G39:R39" si="3">SUM(G35:G38)</f>
        <v>0</v>
      </c>
      <c r="H39" s="154">
        <f t="shared" si="3"/>
        <v>0</v>
      </c>
      <c r="I39" s="154">
        <f t="shared" si="3"/>
        <v>0</v>
      </c>
      <c r="J39" s="154">
        <f t="shared" si="3"/>
        <v>0</v>
      </c>
      <c r="K39" s="154">
        <f t="shared" si="3"/>
        <v>0</v>
      </c>
      <c r="L39" s="422">
        <f t="shared" si="3"/>
        <v>0</v>
      </c>
      <c r="M39" s="154">
        <f t="shared" si="3"/>
        <v>0</v>
      </c>
      <c r="N39" s="154">
        <f t="shared" si="3"/>
        <v>0</v>
      </c>
      <c r="O39" s="154">
        <f t="shared" si="3"/>
        <v>0</v>
      </c>
      <c r="P39" s="154">
        <f t="shared" si="3"/>
        <v>0</v>
      </c>
      <c r="Q39" s="154">
        <f t="shared" si="3"/>
        <v>0</v>
      </c>
      <c r="R39" s="154">
        <f t="shared" si="3"/>
        <v>0</v>
      </c>
      <c r="T39" s="125">
        <f>T38+1</f>
        <v>16</v>
      </c>
      <c r="U39" s="198" t="s">
        <v>240</v>
      </c>
    </row>
    <row r="40" spans="1:21" x14ac:dyDescent="0.2">
      <c r="F40" s="155"/>
      <c r="G40" s="155"/>
      <c r="H40" s="155"/>
      <c r="I40" s="155"/>
      <c r="J40" s="155"/>
      <c r="K40" s="155"/>
      <c r="M40" s="155"/>
      <c r="N40" s="155"/>
      <c r="O40" s="155"/>
      <c r="P40" s="155"/>
      <c r="Q40" s="155"/>
      <c r="R40" s="155"/>
    </row>
    <row r="41" spans="1:21" x14ac:dyDescent="0.2">
      <c r="A41" s="125">
        <f t="shared" si="0"/>
        <v>17</v>
      </c>
      <c r="C41" s="146" t="s">
        <v>251</v>
      </c>
      <c r="D41" s="146"/>
      <c r="E41" s="146"/>
      <c r="F41" s="154">
        <f>F27-F32-F39</f>
        <v>23572.399999999881</v>
      </c>
      <c r="G41" s="154">
        <f>G27-G32-G39</f>
        <v>706506.33333333337</v>
      </c>
      <c r="H41" s="154">
        <f t="shared" ref="H41:R41" si="4">H27-H32-H39</f>
        <v>-112673.52666666667</v>
      </c>
      <c r="I41" s="154">
        <f t="shared" si="4"/>
        <v>-106733.52666666667</v>
      </c>
      <c r="J41" s="154">
        <f t="shared" si="4"/>
        <v>-107098.52666666667</v>
      </c>
      <c r="K41" s="154">
        <f t="shared" si="4"/>
        <v>304066.47333333333</v>
      </c>
      <c r="L41" s="422">
        <f t="shared" si="4"/>
        <v>-101848.52666666667</v>
      </c>
      <c r="M41" s="154">
        <f t="shared" si="4"/>
        <v>27976.473333333339</v>
      </c>
      <c r="N41" s="154">
        <f t="shared" si="4"/>
        <v>-106183.52666666667</v>
      </c>
      <c r="O41" s="154">
        <f t="shared" si="4"/>
        <v>-109348.52666666667</v>
      </c>
      <c r="P41" s="154">
        <f t="shared" si="4"/>
        <v>-129113.52666666667</v>
      </c>
      <c r="Q41" s="154">
        <f t="shared" si="4"/>
        <v>-122523.52666666667</v>
      </c>
      <c r="R41" s="154">
        <f t="shared" si="4"/>
        <v>-119453.66666666667</v>
      </c>
      <c r="T41" s="125">
        <f>T39+1</f>
        <v>17</v>
      </c>
      <c r="U41" s="198" t="s">
        <v>240</v>
      </c>
    </row>
    <row r="42" spans="1:21" x14ac:dyDescent="0.2">
      <c r="F42" s="155"/>
      <c r="G42" s="155"/>
      <c r="H42" s="155"/>
      <c r="I42" s="155"/>
      <c r="J42" s="155"/>
      <c r="K42" s="155"/>
      <c r="M42" s="155"/>
      <c r="N42" s="155"/>
      <c r="O42" s="155"/>
      <c r="P42" s="155"/>
      <c r="Q42" s="155"/>
      <c r="R42" s="155"/>
    </row>
    <row r="43" spans="1:21" ht="25.5" x14ac:dyDescent="0.2">
      <c r="A43" s="125">
        <f t="shared" si="0"/>
        <v>18</v>
      </c>
      <c r="C43" s="146" t="s">
        <v>252</v>
      </c>
      <c r="D43" s="146"/>
      <c r="E43" s="146"/>
      <c r="F43" s="154">
        <f>G43</f>
        <v>0</v>
      </c>
      <c r="G43" s="148"/>
      <c r="H43" s="154">
        <f t="shared" ref="H43:R43" si="5">G44</f>
        <v>706506.33333333337</v>
      </c>
      <c r="I43" s="154">
        <f t="shared" si="5"/>
        <v>593832.80666666664</v>
      </c>
      <c r="J43" s="154">
        <f t="shared" si="5"/>
        <v>487099.27999999997</v>
      </c>
      <c r="K43" s="154">
        <f t="shared" si="5"/>
        <v>380000.7533333333</v>
      </c>
      <c r="L43" s="422">
        <f t="shared" si="5"/>
        <v>684067.22666666657</v>
      </c>
      <c r="M43" s="154">
        <f t="shared" si="5"/>
        <v>582218.69999999995</v>
      </c>
      <c r="N43" s="154">
        <f t="shared" si="5"/>
        <v>610195.17333333334</v>
      </c>
      <c r="O43" s="154">
        <f t="shared" si="5"/>
        <v>504011.64666666667</v>
      </c>
      <c r="P43" s="154">
        <f t="shared" si="5"/>
        <v>394663.12</v>
      </c>
      <c r="Q43" s="154">
        <f t="shared" si="5"/>
        <v>265549.59333333332</v>
      </c>
      <c r="R43" s="154">
        <f t="shared" si="5"/>
        <v>143026.06666666665</v>
      </c>
      <c r="T43" s="125">
        <f>T41+1</f>
        <v>18</v>
      </c>
      <c r="U43" s="198" t="s">
        <v>253</v>
      </c>
    </row>
    <row r="44" spans="1:21" x14ac:dyDescent="0.2">
      <c r="A44" s="125">
        <f t="shared" si="0"/>
        <v>20</v>
      </c>
      <c r="C44" s="146" t="s">
        <v>254</v>
      </c>
      <c r="D44" s="146"/>
      <c r="E44" s="146"/>
      <c r="F44" s="154">
        <f t="shared" ref="F44:R44" si="6">F41+F43</f>
        <v>23572.399999999881</v>
      </c>
      <c r="G44" s="154">
        <f>G41+G43</f>
        <v>706506.33333333337</v>
      </c>
      <c r="H44" s="154">
        <f t="shared" si="6"/>
        <v>593832.80666666664</v>
      </c>
      <c r="I44" s="154">
        <f t="shared" si="6"/>
        <v>487099.27999999997</v>
      </c>
      <c r="J44" s="154">
        <f t="shared" si="6"/>
        <v>380000.7533333333</v>
      </c>
      <c r="K44" s="154">
        <f t="shared" si="6"/>
        <v>684067.22666666657</v>
      </c>
      <c r="L44" s="422">
        <f t="shared" si="6"/>
        <v>582218.69999999995</v>
      </c>
      <c r="M44" s="154">
        <f t="shared" si="6"/>
        <v>610195.17333333334</v>
      </c>
      <c r="N44" s="154">
        <f t="shared" si="6"/>
        <v>504011.64666666667</v>
      </c>
      <c r="O44" s="154">
        <f t="shared" si="6"/>
        <v>394663.12</v>
      </c>
      <c r="P44" s="154">
        <f t="shared" si="6"/>
        <v>265549.59333333332</v>
      </c>
      <c r="Q44" s="154">
        <f t="shared" si="6"/>
        <v>143026.06666666665</v>
      </c>
      <c r="R44" s="154">
        <f t="shared" si="6"/>
        <v>23572.39999999998</v>
      </c>
      <c r="T44" s="125">
        <v>20</v>
      </c>
      <c r="U44" s="198" t="s">
        <v>240</v>
      </c>
    </row>
  </sheetData>
  <mergeCells count="2">
    <mergeCell ref="A3:R3"/>
    <mergeCell ref="A4:R4"/>
  </mergeCells>
  <pageMargins left="0.31" right="0.48" top="0.75" bottom="0.75" header="0.3" footer="0.3"/>
  <pageSetup paperSize="17" scale="63"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44"/>
  <sheetViews>
    <sheetView topLeftCell="A10" zoomScale="71" zoomScaleNormal="71" workbookViewId="0">
      <selection activeCell="G1" sqref="G1"/>
    </sheetView>
  </sheetViews>
  <sheetFormatPr defaultRowHeight="12.75" outlineLevelCol="1" x14ac:dyDescent="0.2"/>
  <cols>
    <col min="1" max="1" width="9.140625" style="125"/>
    <col min="2" max="4" width="24.7109375" style="122" customWidth="1"/>
    <col min="5" max="5" width="18.7109375" style="122" customWidth="1"/>
    <col min="6" max="6" width="14" style="122" bestFit="1" customWidth="1"/>
    <col min="7" max="11" width="12.42578125" style="122" bestFit="1" customWidth="1" outlineLevel="1"/>
    <col min="12" max="12" width="13.5703125" style="122" bestFit="1" customWidth="1" outlineLevel="1"/>
    <col min="13" max="18" width="12.42578125" style="122" bestFit="1" customWidth="1" outlineLevel="1"/>
    <col min="19" max="19" width="3.5703125" style="122" customWidth="1"/>
    <col min="20" max="20" width="6.85546875" style="125" customWidth="1"/>
    <col min="21" max="21" width="52.7109375" style="199" customWidth="1"/>
    <col min="22" max="16384" width="9.140625" style="122"/>
  </cols>
  <sheetData>
    <row r="1" spans="1:21" x14ac:dyDescent="0.2">
      <c r="A1" s="121" t="s">
        <v>0</v>
      </c>
      <c r="B1" s="161" t="str">
        <f>D1_</f>
        <v xml:space="preserve">The IMAG Academy </v>
      </c>
      <c r="C1" s="161"/>
      <c r="D1" s="161"/>
      <c r="E1" s="160"/>
      <c r="G1" s="123"/>
      <c r="H1" s="216"/>
      <c r="I1" s="123"/>
      <c r="J1" s="123"/>
      <c r="K1" s="123"/>
      <c r="L1" s="123"/>
      <c r="M1" s="123"/>
      <c r="N1" s="123"/>
      <c r="O1" s="123"/>
      <c r="P1" s="123"/>
      <c r="Q1" s="123"/>
      <c r="R1" s="124" t="s">
        <v>201</v>
      </c>
      <c r="U1" s="158" t="s">
        <v>257</v>
      </c>
    </row>
    <row r="2" spans="1:21" x14ac:dyDescent="0.2">
      <c r="A2" s="126"/>
      <c r="B2" s="127"/>
      <c r="C2" s="127"/>
      <c r="D2" s="127"/>
      <c r="E2" s="128"/>
      <c r="F2" s="128"/>
      <c r="G2" s="128"/>
      <c r="H2" s="128"/>
      <c r="I2" s="128"/>
      <c r="J2" s="128"/>
      <c r="K2" s="128"/>
      <c r="L2" s="128"/>
      <c r="M2" s="128"/>
      <c r="N2" s="128"/>
      <c r="O2" s="128"/>
      <c r="P2" s="128"/>
      <c r="Q2" s="128"/>
      <c r="R2" s="128"/>
      <c r="U2" s="167" t="s">
        <v>256</v>
      </c>
    </row>
    <row r="3" spans="1:21" ht="15" x14ac:dyDescent="0.25">
      <c r="A3" s="436" t="s">
        <v>202</v>
      </c>
      <c r="B3" s="436"/>
      <c r="C3" s="436"/>
      <c r="D3" s="436"/>
      <c r="E3" s="436"/>
      <c r="F3" s="436"/>
      <c r="G3" s="436"/>
      <c r="H3" s="436"/>
      <c r="I3" s="436"/>
      <c r="J3" s="436"/>
      <c r="K3" s="436"/>
      <c r="L3" s="436"/>
      <c r="M3" s="436"/>
      <c r="N3" s="436"/>
      <c r="O3" s="436"/>
      <c r="P3" s="436"/>
      <c r="Q3" s="436"/>
      <c r="R3" s="436"/>
      <c r="U3" s="168" t="s">
        <v>258</v>
      </c>
    </row>
    <row r="4" spans="1:21" x14ac:dyDescent="0.2">
      <c r="A4" s="437"/>
      <c r="B4" s="437"/>
      <c r="C4" s="437"/>
      <c r="D4" s="437"/>
      <c r="E4" s="437"/>
      <c r="F4" s="437"/>
      <c r="G4" s="437"/>
      <c r="H4" s="437"/>
      <c r="I4" s="437"/>
      <c r="J4" s="437"/>
      <c r="K4" s="437"/>
      <c r="L4" s="437"/>
      <c r="M4" s="437"/>
      <c r="N4" s="437"/>
      <c r="O4" s="437"/>
      <c r="P4" s="437"/>
      <c r="Q4" s="437"/>
      <c r="R4" s="437"/>
      <c r="U4" s="201"/>
    </row>
    <row r="5" spans="1:21" x14ac:dyDescent="0.2">
      <c r="A5" s="129"/>
      <c r="B5" s="130"/>
      <c r="C5" s="130"/>
      <c r="D5" s="130"/>
      <c r="E5" s="131"/>
      <c r="F5" s="131"/>
      <c r="G5" s="131"/>
      <c r="H5" s="131"/>
      <c r="I5" s="131"/>
      <c r="J5" s="131"/>
      <c r="K5" s="131"/>
      <c r="L5" s="131"/>
      <c r="M5" s="131"/>
      <c r="N5" s="131"/>
      <c r="O5" s="131"/>
      <c r="P5" s="131"/>
      <c r="Q5" s="131"/>
      <c r="R5" s="131"/>
    </row>
    <row r="6" spans="1:21" ht="16.5" thickBot="1" x14ac:dyDescent="0.25">
      <c r="A6" s="132"/>
      <c r="B6" s="133"/>
      <c r="C6" s="133"/>
      <c r="D6" s="133"/>
      <c r="E6" s="133"/>
      <c r="F6" s="134" t="s">
        <v>263</v>
      </c>
      <c r="G6" s="134"/>
      <c r="H6" s="134"/>
      <c r="I6" s="134"/>
      <c r="J6" s="134"/>
      <c r="K6" s="134"/>
      <c r="L6" s="134"/>
      <c r="M6" s="134"/>
      <c r="N6" s="134"/>
      <c r="O6" s="134"/>
      <c r="P6" s="134"/>
      <c r="Q6" s="134"/>
      <c r="R6" s="135"/>
      <c r="T6" s="136" t="s">
        <v>3</v>
      </c>
      <c r="U6" s="200" t="s">
        <v>4</v>
      </c>
    </row>
    <row r="7" spans="1:21" ht="13.5" thickBot="1" x14ac:dyDescent="0.25">
      <c r="A7" s="137" t="s">
        <v>3</v>
      </c>
      <c r="B7" s="138" t="s">
        <v>204</v>
      </c>
      <c r="C7" s="144"/>
      <c r="D7" s="144"/>
      <c r="F7" s="139" t="s">
        <v>205</v>
      </c>
      <c r="G7" s="139" t="s">
        <v>206</v>
      </c>
      <c r="H7" s="139" t="s">
        <v>207</v>
      </c>
      <c r="I7" s="139" t="s">
        <v>208</v>
      </c>
      <c r="J7" s="139" t="s">
        <v>209</v>
      </c>
      <c r="K7" s="139" t="s">
        <v>210</v>
      </c>
      <c r="L7" s="139" t="s">
        <v>211</v>
      </c>
      <c r="M7" s="139" t="s">
        <v>212</v>
      </c>
      <c r="N7" s="139" t="s">
        <v>213</v>
      </c>
      <c r="O7" s="139" t="s">
        <v>214</v>
      </c>
      <c r="P7" s="139" t="s">
        <v>215</v>
      </c>
      <c r="Q7" s="139" t="s">
        <v>216</v>
      </c>
      <c r="R7" s="139" t="s">
        <v>217</v>
      </c>
    </row>
    <row r="9" spans="1:21" x14ac:dyDescent="0.2">
      <c r="A9" s="140"/>
      <c r="B9" s="141" t="s">
        <v>218</v>
      </c>
      <c r="C9" s="141"/>
      <c r="D9" s="141"/>
      <c r="E9" s="142"/>
      <c r="F9" s="143"/>
      <c r="G9" s="143"/>
      <c r="H9" s="143"/>
      <c r="I9" s="143"/>
      <c r="J9" s="143"/>
      <c r="K9" s="143"/>
      <c r="L9" s="143"/>
      <c r="M9" s="143"/>
      <c r="N9" s="143"/>
      <c r="O9" s="143"/>
      <c r="P9" s="143"/>
      <c r="Q9" s="143"/>
      <c r="R9" s="143"/>
    </row>
    <row r="10" spans="1:21" x14ac:dyDescent="0.2">
      <c r="B10" s="144" t="s">
        <v>219</v>
      </c>
      <c r="C10" s="144"/>
      <c r="D10" s="144"/>
      <c r="F10" s="145"/>
      <c r="G10" s="145"/>
      <c r="H10" s="145"/>
      <c r="I10" s="145"/>
      <c r="J10" s="145"/>
      <c r="K10" s="145"/>
      <c r="L10" s="145"/>
      <c r="M10" s="145"/>
      <c r="N10" s="145"/>
      <c r="O10" s="145"/>
      <c r="P10" s="145"/>
      <c r="Q10" s="145"/>
      <c r="R10" s="145"/>
    </row>
    <row r="11" spans="1:21" ht="38.25" x14ac:dyDescent="0.2">
      <c r="A11" s="125">
        <f t="shared" ref="A11:A44" si="0">T11</f>
        <v>1</v>
      </c>
      <c r="B11" s="146" t="s">
        <v>220</v>
      </c>
      <c r="C11" s="146"/>
      <c r="D11" s="146"/>
      <c r="F11" s="147">
        <f>SUM(G11:R11)</f>
        <v>2242500</v>
      </c>
      <c r="G11" s="148">
        <v>1345500</v>
      </c>
      <c r="H11" s="148"/>
      <c r="I11" s="148"/>
      <c r="J11" s="148"/>
      <c r="K11" s="148">
        <v>672750</v>
      </c>
      <c r="L11" s="148"/>
      <c r="M11" s="148">
        <v>224250</v>
      </c>
      <c r="N11" s="148"/>
      <c r="O11" s="148"/>
      <c r="P11" s="148"/>
      <c r="Q11" s="148"/>
      <c r="R11" s="148"/>
      <c r="T11" s="125">
        <v>1</v>
      </c>
      <c r="U11" s="198" t="s">
        <v>221</v>
      </c>
    </row>
    <row r="12" spans="1:21" ht="63.75" x14ac:dyDescent="0.2">
      <c r="A12" s="125">
        <f t="shared" si="0"/>
        <v>2</v>
      </c>
      <c r="B12" s="386" t="s">
        <v>468</v>
      </c>
      <c r="C12" s="386"/>
      <c r="D12" s="386"/>
      <c r="F12" s="147">
        <f>SUM(H12:R12)</f>
        <v>7365.6000000000022</v>
      </c>
      <c r="G12" s="411"/>
      <c r="H12" s="411">
        <f>7365.6/10</f>
        <v>736.56000000000006</v>
      </c>
      <c r="I12" s="411">
        <f t="shared" ref="I12:Q12" si="1">7365.6/10</f>
        <v>736.56000000000006</v>
      </c>
      <c r="J12" s="411">
        <f t="shared" si="1"/>
        <v>736.56000000000006</v>
      </c>
      <c r="K12" s="411">
        <f t="shared" si="1"/>
        <v>736.56000000000006</v>
      </c>
      <c r="L12" s="411">
        <f t="shared" si="1"/>
        <v>736.56000000000006</v>
      </c>
      <c r="M12" s="411">
        <f t="shared" si="1"/>
        <v>736.56000000000006</v>
      </c>
      <c r="N12" s="411">
        <f t="shared" si="1"/>
        <v>736.56000000000006</v>
      </c>
      <c r="O12" s="411">
        <f t="shared" si="1"/>
        <v>736.56000000000006</v>
      </c>
      <c r="P12" s="411">
        <f t="shared" si="1"/>
        <v>736.56000000000006</v>
      </c>
      <c r="Q12" s="411">
        <f t="shared" si="1"/>
        <v>736.56000000000006</v>
      </c>
      <c r="R12" s="148"/>
      <c r="T12" s="125">
        <v>2</v>
      </c>
      <c r="U12" s="198" t="s">
        <v>223</v>
      </c>
    </row>
    <row r="13" spans="1:21" x14ac:dyDescent="0.2">
      <c r="A13" s="140">
        <f t="shared" si="0"/>
        <v>3</v>
      </c>
      <c r="B13" s="149" t="s">
        <v>224</v>
      </c>
      <c r="C13" s="149"/>
      <c r="D13" s="149"/>
      <c r="F13" s="150"/>
      <c r="G13" s="150"/>
      <c r="H13" s="150"/>
      <c r="I13" s="150"/>
      <c r="J13" s="150"/>
      <c r="K13" s="150"/>
      <c r="L13" s="150"/>
      <c r="M13" s="150"/>
      <c r="N13" s="150"/>
      <c r="O13" s="150"/>
      <c r="P13" s="150"/>
      <c r="Q13" s="150"/>
      <c r="R13" s="150"/>
      <c r="T13" s="125">
        <v>3</v>
      </c>
    </row>
    <row r="14" spans="1:21" x14ac:dyDescent="0.2">
      <c r="A14" s="125">
        <f t="shared" si="0"/>
        <v>4</v>
      </c>
      <c r="B14" s="386" t="s">
        <v>225</v>
      </c>
      <c r="C14" s="386"/>
      <c r="D14" s="413">
        <f>D16*-1</f>
        <v>0</v>
      </c>
      <c r="E14" s="413">
        <f t="shared" ref="E14:N14" si="2">E16*-1</f>
        <v>0</v>
      </c>
      <c r="F14" s="424">
        <f>SUM(G14:R14)</f>
        <v>23600</v>
      </c>
      <c r="G14" s="425">
        <f t="shared" si="2"/>
        <v>0</v>
      </c>
      <c r="H14" s="425">
        <v>3600</v>
      </c>
      <c r="I14" s="425">
        <f t="shared" si="2"/>
        <v>0</v>
      </c>
      <c r="J14" s="425">
        <v>2500</v>
      </c>
      <c r="K14" s="425">
        <f t="shared" si="2"/>
        <v>0</v>
      </c>
      <c r="L14" s="425">
        <v>7500</v>
      </c>
      <c r="M14" s="425">
        <f t="shared" si="2"/>
        <v>0</v>
      </c>
      <c r="N14" s="425">
        <f t="shared" si="2"/>
        <v>0</v>
      </c>
      <c r="O14" s="425">
        <v>7500</v>
      </c>
      <c r="P14" s="148"/>
      <c r="Q14" s="148">
        <v>2500</v>
      </c>
      <c r="R14" s="148"/>
      <c r="T14" s="125">
        <v>4</v>
      </c>
      <c r="U14" s="198" t="s">
        <v>226</v>
      </c>
    </row>
    <row r="15" spans="1:21" x14ac:dyDescent="0.2">
      <c r="A15" s="125">
        <f t="shared" si="0"/>
        <v>5</v>
      </c>
      <c r="B15" s="386" t="s">
        <v>471</v>
      </c>
      <c r="C15" s="386"/>
      <c r="D15" s="386"/>
      <c r="F15" s="147">
        <f t="shared" ref="F15:F25" si="3">SUM(G15:R15)</f>
        <v>0</v>
      </c>
      <c r="G15" s="389"/>
      <c r="H15" s="148">
        <v>0</v>
      </c>
      <c r="I15" s="148">
        <v>0</v>
      </c>
      <c r="J15" s="148">
        <v>0</v>
      </c>
      <c r="K15" s="148">
        <v>0</v>
      </c>
      <c r="L15" s="148"/>
      <c r="M15" s="148">
        <v>0</v>
      </c>
      <c r="N15" s="148">
        <v>0</v>
      </c>
      <c r="O15" s="148">
        <v>0</v>
      </c>
      <c r="P15" s="148">
        <v>0</v>
      </c>
      <c r="Q15" s="148">
        <v>0</v>
      </c>
      <c r="R15" s="148"/>
      <c r="T15" s="125">
        <v>5</v>
      </c>
      <c r="U15" s="198" t="s">
        <v>227</v>
      </c>
    </row>
    <row r="16" spans="1:21" x14ac:dyDescent="0.2">
      <c r="A16" s="125">
        <f t="shared" si="0"/>
        <v>6</v>
      </c>
      <c r="B16" s="386" t="s">
        <v>472</v>
      </c>
      <c r="C16" s="386"/>
      <c r="D16" s="386"/>
      <c r="F16" s="147">
        <f t="shared" si="3"/>
        <v>3000</v>
      </c>
      <c r="G16" s="148"/>
      <c r="H16" s="148"/>
      <c r="I16" s="148"/>
      <c r="J16" s="148"/>
      <c r="K16" s="148"/>
      <c r="L16" s="148"/>
      <c r="M16" s="148"/>
      <c r="N16" s="148"/>
      <c r="O16" s="148"/>
      <c r="P16" s="148"/>
      <c r="Q16" s="148">
        <f>36000/12</f>
        <v>3000</v>
      </c>
      <c r="R16" s="148"/>
      <c r="T16" s="125">
        <v>6</v>
      </c>
      <c r="U16" s="198" t="s">
        <v>228</v>
      </c>
    </row>
    <row r="17" spans="1:21" ht="38.25" x14ac:dyDescent="0.2">
      <c r="A17" s="125">
        <f t="shared" si="0"/>
        <v>7</v>
      </c>
      <c r="B17" s="144" t="s">
        <v>229</v>
      </c>
      <c r="C17" s="144"/>
      <c r="D17" s="144"/>
      <c r="F17" s="147">
        <f t="shared" si="3"/>
        <v>0</v>
      </c>
      <c r="G17" s="148"/>
      <c r="H17" s="148"/>
      <c r="I17" s="148"/>
      <c r="J17" s="148"/>
      <c r="K17" s="148"/>
      <c r="L17" s="148"/>
      <c r="M17" s="148"/>
      <c r="N17" s="148"/>
      <c r="O17" s="148"/>
      <c r="P17" s="148"/>
      <c r="Q17" s="148"/>
      <c r="R17" s="148"/>
      <c r="T17" s="125">
        <v>7</v>
      </c>
      <c r="U17" s="198" t="s">
        <v>230</v>
      </c>
    </row>
    <row r="18" spans="1:21" ht="51" x14ac:dyDescent="0.2">
      <c r="A18" s="125">
        <f t="shared" si="0"/>
        <v>7.1</v>
      </c>
      <c r="B18" s="151" t="s">
        <v>445</v>
      </c>
      <c r="C18" s="412"/>
      <c r="D18" s="412"/>
      <c r="F18" s="147">
        <f t="shared" si="3"/>
        <v>-1599130</v>
      </c>
      <c r="G18" s="148">
        <v>-133260</v>
      </c>
      <c r="H18" s="148">
        <v>-133260</v>
      </c>
      <c r="I18" s="148">
        <v>-133260</v>
      </c>
      <c r="J18" s="148">
        <v>-133260</v>
      </c>
      <c r="K18" s="148">
        <v>-133260</v>
      </c>
      <c r="L18" s="148">
        <v>-133260</v>
      </c>
      <c r="M18" s="148">
        <v>-133260</v>
      </c>
      <c r="N18" s="148">
        <v>-133260</v>
      </c>
      <c r="O18" s="148">
        <v>-133260</v>
      </c>
      <c r="P18" s="148">
        <v>-133260</v>
      </c>
      <c r="Q18" s="148">
        <v>-133260</v>
      </c>
      <c r="R18" s="148">
        <v>-133270</v>
      </c>
      <c r="T18" s="152">
        <v>7.1</v>
      </c>
      <c r="U18" s="198" t="s">
        <v>231</v>
      </c>
    </row>
    <row r="19" spans="1:21" ht="51" x14ac:dyDescent="0.2">
      <c r="A19" s="125">
        <f t="shared" si="0"/>
        <v>7.2</v>
      </c>
      <c r="B19" s="153" t="s">
        <v>446</v>
      </c>
      <c r="C19" s="412"/>
      <c r="D19" s="412"/>
      <c r="F19" s="147">
        <f t="shared" si="3"/>
        <v>-357000</v>
      </c>
      <c r="G19" s="148">
        <v>-29750</v>
      </c>
      <c r="H19" s="148">
        <v>-29750</v>
      </c>
      <c r="I19" s="148">
        <v>-29750</v>
      </c>
      <c r="J19" s="148">
        <v>-29750</v>
      </c>
      <c r="K19" s="148">
        <v>-29750</v>
      </c>
      <c r="L19" s="148">
        <v>-29750</v>
      </c>
      <c r="M19" s="148">
        <v>-29750</v>
      </c>
      <c r="N19" s="148">
        <v>-29750</v>
      </c>
      <c r="O19" s="148">
        <v>-29750</v>
      </c>
      <c r="P19" s="148">
        <v>-29750</v>
      </c>
      <c r="Q19" s="148">
        <v>-29750</v>
      </c>
      <c r="R19" s="148">
        <v>-29750</v>
      </c>
      <c r="T19" s="152">
        <v>7.2</v>
      </c>
      <c r="U19" s="198" t="s">
        <v>231</v>
      </c>
    </row>
    <row r="20" spans="1:21" ht="51" x14ac:dyDescent="0.2">
      <c r="A20" s="125">
        <f t="shared" si="0"/>
        <v>7.3</v>
      </c>
      <c r="B20" s="153" t="s">
        <v>457</v>
      </c>
      <c r="C20" s="412"/>
      <c r="D20" s="412"/>
      <c r="F20" s="147">
        <f>SUM(G20:R20)</f>
        <v>-37500.000000000015</v>
      </c>
      <c r="G20" s="148">
        <v>-3666.6666666666665</v>
      </c>
      <c r="H20" s="148">
        <v>-18166.666666666668</v>
      </c>
      <c r="I20" s="148">
        <v>-666.66666666666663</v>
      </c>
      <c r="J20" s="148">
        <v>-666.66666666666663</v>
      </c>
      <c r="K20" s="148">
        <v>-666.66666666666663</v>
      </c>
      <c r="L20" s="148">
        <v>-1166.6666666666667</v>
      </c>
      <c r="M20" s="148">
        <v>-666.66666666666663</v>
      </c>
      <c r="N20" s="148">
        <v>-666.66666666666663</v>
      </c>
      <c r="O20" s="148">
        <v>-666.66666666666663</v>
      </c>
      <c r="P20" s="148">
        <v>-666.66666666666663</v>
      </c>
      <c r="Q20" s="148">
        <v>-3166.6666666666665</v>
      </c>
      <c r="R20" s="148">
        <v>-6666.666666666667</v>
      </c>
      <c r="T20" s="152">
        <v>7.3</v>
      </c>
      <c r="U20" s="198" t="s">
        <v>231</v>
      </c>
    </row>
    <row r="21" spans="1:21" ht="51" x14ac:dyDescent="0.2">
      <c r="A21" s="125">
        <f t="shared" si="0"/>
        <v>7.4</v>
      </c>
      <c r="B21" s="153" t="s">
        <v>509</v>
      </c>
      <c r="C21" s="412"/>
      <c r="D21" s="412"/>
      <c r="F21" s="147">
        <f t="shared" si="3"/>
        <v>-5000</v>
      </c>
      <c r="G21" s="148"/>
      <c r="H21" s="148"/>
      <c r="I21" s="148"/>
      <c r="J21" s="148"/>
      <c r="K21" s="148"/>
      <c r="L21" s="148"/>
      <c r="M21" s="148"/>
      <c r="N21" s="148"/>
      <c r="O21" s="148"/>
      <c r="P21" s="148">
        <v>-2000</v>
      </c>
      <c r="Q21" s="148">
        <v>-2000</v>
      </c>
      <c r="R21" s="148">
        <v>-1000</v>
      </c>
      <c r="T21" s="152">
        <v>7.4</v>
      </c>
      <c r="U21" s="198" t="s">
        <v>231</v>
      </c>
    </row>
    <row r="22" spans="1:21" ht="51" x14ac:dyDescent="0.2">
      <c r="A22" s="125">
        <f t="shared" si="0"/>
        <v>7.5</v>
      </c>
      <c r="B22" s="153" t="s">
        <v>458</v>
      </c>
      <c r="C22" s="412"/>
      <c r="D22" s="412"/>
      <c r="F22" s="147">
        <f t="shared" si="3"/>
        <v>-1600</v>
      </c>
      <c r="G22" s="148"/>
      <c r="H22" s="148"/>
      <c r="I22" s="148">
        <v>-850</v>
      </c>
      <c r="J22" s="148"/>
      <c r="K22" s="148"/>
      <c r="L22" s="148"/>
      <c r="M22" s="148">
        <v>-750</v>
      </c>
      <c r="N22" s="148"/>
      <c r="O22" s="148"/>
      <c r="P22" s="148"/>
      <c r="Q22" s="148"/>
      <c r="R22" s="148"/>
      <c r="T22" s="152">
        <v>7.5</v>
      </c>
      <c r="U22" s="198" t="s">
        <v>231</v>
      </c>
    </row>
    <row r="23" spans="1:21" ht="51" x14ac:dyDescent="0.2">
      <c r="A23" s="125">
        <f t="shared" si="0"/>
        <v>7.6</v>
      </c>
      <c r="B23" s="153" t="s">
        <v>459</v>
      </c>
      <c r="C23" s="412"/>
      <c r="D23" s="412"/>
      <c r="F23" s="147">
        <f t="shared" si="3"/>
        <v>-47300</v>
      </c>
      <c r="G23" s="148">
        <v>-500</v>
      </c>
      <c r="H23" s="148">
        <v>-500</v>
      </c>
      <c r="I23" s="148">
        <v>-500</v>
      </c>
      <c r="J23" s="148">
        <v>-500</v>
      </c>
      <c r="K23" s="148">
        <v>-500</v>
      </c>
      <c r="L23" s="148">
        <v>-500</v>
      </c>
      <c r="M23" s="148">
        <v>-500</v>
      </c>
      <c r="N23" s="148">
        <v>-500</v>
      </c>
      <c r="O23" s="148">
        <v>-500</v>
      </c>
      <c r="P23" s="148">
        <v>-500</v>
      </c>
      <c r="Q23" s="148">
        <v>-28500</v>
      </c>
      <c r="R23" s="148">
        <v>-13800</v>
      </c>
      <c r="T23" s="152">
        <v>7.6</v>
      </c>
      <c r="U23" s="198" t="s">
        <v>231</v>
      </c>
    </row>
    <row r="24" spans="1:21" ht="51" x14ac:dyDescent="0.2">
      <c r="A24" s="125">
        <f t="shared" si="0"/>
        <v>7.7</v>
      </c>
      <c r="B24" s="153" t="s">
        <v>444</v>
      </c>
      <c r="C24" s="412"/>
      <c r="D24" s="412"/>
      <c r="F24" s="147">
        <f>SUM(G24:Q24)</f>
        <v>-29805</v>
      </c>
      <c r="G24" s="148"/>
      <c r="H24" s="148"/>
      <c r="I24" s="148"/>
      <c r="J24" s="148"/>
      <c r="K24" s="148"/>
      <c r="L24" s="148"/>
      <c r="M24" s="148"/>
      <c r="N24" s="148"/>
      <c r="O24" s="148"/>
      <c r="P24" s="148">
        <v>-19305</v>
      </c>
      <c r="Q24" s="148">
        <v>-10500</v>
      </c>
      <c r="R24" s="387"/>
      <c r="T24" s="152">
        <v>7.7</v>
      </c>
      <c r="U24" s="198" t="s">
        <v>231</v>
      </c>
    </row>
    <row r="25" spans="1:21" ht="51" x14ac:dyDescent="0.2">
      <c r="A25" s="125">
        <f t="shared" si="0"/>
        <v>7.8</v>
      </c>
      <c r="B25" s="153" t="s">
        <v>460</v>
      </c>
      <c r="C25" s="412"/>
      <c r="D25" s="412"/>
      <c r="F25" s="147">
        <f t="shared" si="3"/>
        <v>-10050</v>
      </c>
      <c r="G25" s="148">
        <v>-2500</v>
      </c>
      <c r="H25" s="148">
        <v>-400</v>
      </c>
      <c r="I25" s="148">
        <v>-1495</v>
      </c>
      <c r="J25" s="148">
        <v>-395</v>
      </c>
      <c r="K25" s="148">
        <v>-395</v>
      </c>
      <c r="L25" s="148">
        <v>-1495</v>
      </c>
      <c r="M25" s="148">
        <v>-395</v>
      </c>
      <c r="N25" s="148">
        <v>-395</v>
      </c>
      <c r="O25" s="148">
        <v>-1495</v>
      </c>
      <c r="P25" s="148">
        <v>-395</v>
      </c>
      <c r="Q25" s="148">
        <v>-395</v>
      </c>
      <c r="R25" s="148">
        <v>-295</v>
      </c>
      <c r="T25" s="152">
        <v>7.8</v>
      </c>
      <c r="U25" s="198" t="s">
        <v>231</v>
      </c>
    </row>
    <row r="26" spans="1:21" ht="51" x14ac:dyDescent="0.2">
      <c r="A26" s="125">
        <f t="shared" si="0"/>
        <v>7.9</v>
      </c>
      <c r="B26" s="151" t="s">
        <v>467</v>
      </c>
      <c r="C26" s="412"/>
      <c r="D26" s="412"/>
      <c r="F26" s="147">
        <f>SUM(H26:R26)</f>
        <v>-46144.80000000001</v>
      </c>
      <c r="G26" s="387"/>
      <c r="H26" s="148">
        <f>-(46144.8/10)</f>
        <v>-4614.4800000000005</v>
      </c>
      <c r="I26" s="148">
        <f t="shared" ref="I26:Q26" si="4">-(46144.8/10)</f>
        <v>-4614.4800000000005</v>
      </c>
      <c r="J26" s="148">
        <f t="shared" si="4"/>
        <v>-4614.4800000000005</v>
      </c>
      <c r="K26" s="148">
        <f t="shared" si="4"/>
        <v>-4614.4800000000005</v>
      </c>
      <c r="L26" s="148">
        <f t="shared" si="4"/>
        <v>-4614.4800000000005</v>
      </c>
      <c r="M26" s="148">
        <f t="shared" si="4"/>
        <v>-4614.4800000000005</v>
      </c>
      <c r="N26" s="148">
        <f t="shared" si="4"/>
        <v>-4614.4800000000005</v>
      </c>
      <c r="O26" s="148">
        <f t="shared" si="4"/>
        <v>-4614.4800000000005</v>
      </c>
      <c r="P26" s="148">
        <f t="shared" si="4"/>
        <v>-4614.4800000000005</v>
      </c>
      <c r="Q26" s="148">
        <f t="shared" si="4"/>
        <v>-4614.4800000000005</v>
      </c>
      <c r="R26" s="148"/>
      <c r="T26" s="152">
        <v>7.9</v>
      </c>
      <c r="U26" s="198" t="s">
        <v>231</v>
      </c>
    </row>
    <row r="27" spans="1:21" x14ac:dyDescent="0.2">
      <c r="A27" s="125">
        <f t="shared" si="0"/>
        <v>8</v>
      </c>
      <c r="B27" s="144" t="s">
        <v>232</v>
      </c>
      <c r="C27" s="144"/>
      <c r="D27" s="144"/>
      <c r="F27" s="154">
        <f>SUM(F11:F26)</f>
        <v>142935.80000000008</v>
      </c>
      <c r="G27" s="154">
        <f>SUM(G11:G26)</f>
        <v>1175823.3333333333</v>
      </c>
      <c r="H27" s="154">
        <f>SUM(H11:H26)</f>
        <v>-182354.58666666667</v>
      </c>
      <c r="I27" s="154">
        <f t="shared" ref="I27:R27" si="5">SUM(I11:I26)</f>
        <v>-170399.58666666667</v>
      </c>
      <c r="J27" s="154">
        <f t="shared" si="5"/>
        <v>-165949.58666666667</v>
      </c>
      <c r="K27" s="154">
        <f>SUM(K11:K26)</f>
        <v>504300.41333333339</v>
      </c>
      <c r="L27" s="154">
        <f t="shared" si="5"/>
        <v>-162549.58666666667</v>
      </c>
      <c r="M27" s="154">
        <f t="shared" si="5"/>
        <v>55050.41333333333</v>
      </c>
      <c r="N27" s="154">
        <f t="shared" si="5"/>
        <v>-168449.58666666667</v>
      </c>
      <c r="O27" s="154">
        <f t="shared" si="5"/>
        <v>-162049.58666666667</v>
      </c>
      <c r="P27" s="154">
        <f t="shared" si="5"/>
        <v>-189754.58666666667</v>
      </c>
      <c r="Q27" s="154">
        <f t="shared" si="5"/>
        <v>-205949.58666666667</v>
      </c>
      <c r="R27" s="154">
        <f t="shared" si="5"/>
        <v>-184781.66666666666</v>
      </c>
      <c r="T27" s="125">
        <v>8</v>
      </c>
      <c r="U27" s="198" t="s">
        <v>30</v>
      </c>
    </row>
    <row r="28" spans="1:21" x14ac:dyDescent="0.2">
      <c r="B28" s="146" t="s">
        <v>233</v>
      </c>
      <c r="C28" s="146"/>
      <c r="D28" s="146"/>
      <c r="F28" s="155"/>
      <c r="G28" s="155"/>
      <c r="H28" s="155"/>
      <c r="I28" s="155"/>
      <c r="J28" s="155"/>
      <c r="K28" s="155"/>
      <c r="L28" s="155"/>
      <c r="M28" s="155"/>
      <c r="N28" s="155"/>
      <c r="O28" s="155"/>
      <c r="P28" s="155"/>
      <c r="Q28" s="155"/>
      <c r="R28" s="155"/>
    </row>
    <row r="29" spans="1:21" x14ac:dyDescent="0.2">
      <c r="B29" s="156" t="s">
        <v>234</v>
      </c>
      <c r="C29" s="156"/>
      <c r="D29" s="156"/>
      <c r="F29" s="155"/>
      <c r="G29" s="155"/>
      <c r="H29" s="155"/>
      <c r="I29" s="155"/>
      <c r="J29" s="155"/>
      <c r="K29" s="155"/>
      <c r="L29" s="155"/>
      <c r="M29" s="155"/>
      <c r="N29" s="155"/>
      <c r="O29" s="155"/>
      <c r="P29" s="155"/>
      <c r="Q29" s="155"/>
      <c r="R29" s="155"/>
    </row>
    <row r="30" spans="1:21" ht="38.25" x14ac:dyDescent="0.2">
      <c r="A30" s="125">
        <f t="shared" si="0"/>
        <v>9</v>
      </c>
      <c r="B30" s="146" t="s">
        <v>235</v>
      </c>
      <c r="C30" s="146"/>
      <c r="D30" s="146"/>
      <c r="F30" s="147">
        <f>SUM(G30:R30)</f>
        <v>0</v>
      </c>
      <c r="G30" s="148"/>
      <c r="H30" s="148"/>
      <c r="I30" s="148"/>
      <c r="J30" s="148"/>
      <c r="K30" s="148"/>
      <c r="L30" s="148"/>
      <c r="M30" s="148"/>
      <c r="N30" s="148"/>
      <c r="O30" s="148"/>
      <c r="P30" s="148"/>
      <c r="Q30" s="148"/>
      <c r="R30" s="148"/>
      <c r="T30" s="125">
        <f>T27+1</f>
        <v>9</v>
      </c>
      <c r="U30" s="198" t="s">
        <v>236</v>
      </c>
    </row>
    <row r="31" spans="1:21" ht="38.25" x14ac:dyDescent="0.2">
      <c r="A31" s="125">
        <f t="shared" si="0"/>
        <v>10</v>
      </c>
      <c r="B31" s="146" t="s">
        <v>237</v>
      </c>
      <c r="C31" s="146"/>
      <c r="D31" s="146"/>
      <c r="F31" s="147">
        <f>SUM(G31:R31)</f>
        <v>0</v>
      </c>
      <c r="G31" s="148"/>
      <c r="H31" s="148"/>
      <c r="I31" s="148"/>
      <c r="J31" s="148"/>
      <c r="K31" s="148"/>
      <c r="L31" s="148"/>
      <c r="M31" s="148"/>
      <c r="N31" s="148"/>
      <c r="O31" s="148"/>
      <c r="P31" s="148"/>
      <c r="Q31" s="148"/>
      <c r="R31" s="148"/>
      <c r="T31" s="125">
        <f>T30+1</f>
        <v>10</v>
      </c>
      <c r="U31" s="198" t="s">
        <v>238</v>
      </c>
    </row>
    <row r="32" spans="1:21" x14ac:dyDescent="0.2">
      <c r="A32" s="125">
        <f t="shared" si="0"/>
        <v>11</v>
      </c>
      <c r="B32" s="146" t="s">
        <v>239</v>
      </c>
      <c r="C32" s="146"/>
      <c r="D32" s="146"/>
      <c r="F32" s="154">
        <f>SUM(G30:R31)</f>
        <v>0</v>
      </c>
      <c r="G32" s="154">
        <f>SUM(G30:R31)</f>
        <v>0</v>
      </c>
      <c r="H32" s="154">
        <f>SUM(H30:R31)</f>
        <v>0</v>
      </c>
      <c r="I32" s="154">
        <f>SUM(I30:R31)</f>
        <v>0</v>
      </c>
      <c r="J32" s="154">
        <f>SUM(J30:R31)</f>
        <v>0</v>
      </c>
      <c r="K32" s="154">
        <f>SUM(K30:R31)</f>
        <v>0</v>
      </c>
      <c r="L32" s="154">
        <f>SUM(L30:R31)</f>
        <v>0</v>
      </c>
      <c r="M32" s="154">
        <f>SUM(M30:R31)</f>
        <v>0</v>
      </c>
      <c r="N32" s="154">
        <f>SUM(N30:R31)</f>
        <v>0</v>
      </c>
      <c r="O32" s="154">
        <f>SUM(O30:R31)</f>
        <v>0</v>
      </c>
      <c r="P32" s="154">
        <f>SUM(P30:R31)</f>
        <v>0</v>
      </c>
      <c r="Q32" s="154">
        <f>SUM(Q30:R31)</f>
        <v>0</v>
      </c>
      <c r="R32" s="154">
        <f>SUM(R30:R31)</f>
        <v>0</v>
      </c>
      <c r="T32" s="125">
        <f>T31+1</f>
        <v>11</v>
      </c>
      <c r="U32" s="198" t="s">
        <v>240</v>
      </c>
    </row>
    <row r="33" spans="1:21" x14ac:dyDescent="0.2">
      <c r="F33" s="155"/>
      <c r="G33" s="155"/>
      <c r="H33" s="155"/>
      <c r="I33" s="155"/>
      <c r="J33" s="155"/>
      <c r="K33" s="155"/>
      <c r="L33" s="155"/>
      <c r="M33" s="155"/>
      <c r="N33" s="155"/>
      <c r="O33" s="155"/>
      <c r="P33" s="155"/>
      <c r="Q33" s="155"/>
      <c r="R33" s="155"/>
    </row>
    <row r="34" spans="1:21" x14ac:dyDescent="0.2">
      <c r="B34" s="156" t="s">
        <v>241</v>
      </c>
      <c r="C34" s="156"/>
      <c r="D34" s="156"/>
      <c r="F34" s="155"/>
      <c r="G34" s="155"/>
      <c r="H34" s="155"/>
      <c r="I34" s="155"/>
      <c r="J34" s="155"/>
      <c r="K34" s="155"/>
      <c r="L34" s="155"/>
      <c r="M34" s="155"/>
      <c r="N34" s="155"/>
      <c r="O34" s="155"/>
      <c r="P34" s="155"/>
      <c r="Q34" s="155"/>
      <c r="R34" s="155"/>
    </row>
    <row r="35" spans="1:21" x14ac:dyDescent="0.2">
      <c r="A35" s="125">
        <f t="shared" si="0"/>
        <v>12</v>
      </c>
      <c r="B35" s="146" t="s">
        <v>242</v>
      </c>
      <c r="C35" s="146"/>
      <c r="D35" s="146"/>
      <c r="F35" s="147">
        <f>SUM(G35:R35)</f>
        <v>0</v>
      </c>
      <c r="G35" s="148"/>
      <c r="H35" s="148"/>
      <c r="I35" s="148"/>
      <c r="J35" s="148"/>
      <c r="K35" s="148"/>
      <c r="L35" s="148"/>
      <c r="M35" s="148"/>
      <c r="N35" s="148"/>
      <c r="O35" s="148"/>
      <c r="P35" s="148"/>
      <c r="Q35" s="148"/>
      <c r="R35" s="148"/>
      <c r="T35" s="125">
        <f>T32+1</f>
        <v>12</v>
      </c>
      <c r="U35" s="198" t="s">
        <v>243</v>
      </c>
    </row>
    <row r="36" spans="1:21" x14ac:dyDescent="0.2">
      <c r="A36" s="125">
        <f t="shared" si="0"/>
        <v>13</v>
      </c>
      <c r="B36" s="146" t="s">
        <v>244</v>
      </c>
      <c r="C36" s="146"/>
      <c r="D36" s="146"/>
      <c r="F36" s="147">
        <f>SUM(G36:R36)</f>
        <v>0</v>
      </c>
      <c r="G36" s="148"/>
      <c r="H36" s="148"/>
      <c r="I36" s="148"/>
      <c r="J36" s="148"/>
      <c r="K36" s="148"/>
      <c r="L36" s="148"/>
      <c r="M36" s="148"/>
      <c r="N36" s="148"/>
      <c r="O36" s="148"/>
      <c r="P36" s="148"/>
      <c r="Q36" s="148"/>
      <c r="R36" s="148"/>
      <c r="T36" s="125">
        <f>T35+1</f>
        <v>13</v>
      </c>
      <c r="U36" s="198" t="s">
        <v>245</v>
      </c>
    </row>
    <row r="37" spans="1:21" ht="38.25" x14ac:dyDescent="0.2">
      <c r="A37" s="125">
        <f t="shared" si="0"/>
        <v>14</v>
      </c>
      <c r="B37" s="146" t="s">
        <v>246</v>
      </c>
      <c r="C37" s="146"/>
      <c r="D37" s="146"/>
      <c r="F37" s="147">
        <f>SUM(G37:R37)</f>
        <v>0</v>
      </c>
      <c r="G37" s="148"/>
      <c r="H37" s="148"/>
      <c r="I37" s="148"/>
      <c r="J37" s="148"/>
      <c r="K37" s="148"/>
      <c r="L37" s="148"/>
      <c r="M37" s="148"/>
      <c r="N37" s="148"/>
      <c r="O37" s="148"/>
      <c r="P37" s="148"/>
      <c r="Q37" s="148"/>
      <c r="R37" s="148"/>
      <c r="T37" s="125">
        <f>T36+1</f>
        <v>14</v>
      </c>
      <c r="U37" s="198" t="s">
        <v>247</v>
      </c>
    </row>
    <row r="38" spans="1:21" ht="25.5" x14ac:dyDescent="0.2">
      <c r="A38" s="125">
        <f t="shared" si="0"/>
        <v>15</v>
      </c>
      <c r="B38" s="146" t="s">
        <v>248</v>
      </c>
      <c r="C38" s="146"/>
      <c r="D38" s="146"/>
      <c r="F38" s="147">
        <f>SUM(G38:R38)</f>
        <v>0</v>
      </c>
      <c r="G38" s="148"/>
      <c r="H38" s="148"/>
      <c r="I38" s="148"/>
      <c r="J38" s="148"/>
      <c r="K38" s="148"/>
      <c r="L38" s="148"/>
      <c r="M38" s="148"/>
      <c r="N38" s="148"/>
      <c r="O38" s="148"/>
      <c r="P38" s="148"/>
      <c r="Q38" s="148"/>
      <c r="R38" s="148"/>
      <c r="T38" s="125">
        <f>T37+1</f>
        <v>15</v>
      </c>
      <c r="U38" s="198" t="s">
        <v>249</v>
      </c>
    </row>
    <row r="39" spans="1:21" x14ac:dyDescent="0.2">
      <c r="A39" s="125">
        <f t="shared" si="0"/>
        <v>16</v>
      </c>
      <c r="B39" s="146" t="s">
        <v>250</v>
      </c>
      <c r="C39" s="146"/>
      <c r="D39" s="146"/>
      <c r="F39" s="157">
        <f>SUM(F35:F38)</f>
        <v>0</v>
      </c>
      <c r="G39" s="154">
        <f t="shared" ref="G39:R39" si="6">SUM(G35:G38)</f>
        <v>0</v>
      </c>
      <c r="H39" s="154">
        <f t="shared" si="6"/>
        <v>0</v>
      </c>
      <c r="I39" s="154">
        <f t="shared" si="6"/>
        <v>0</v>
      </c>
      <c r="J39" s="154">
        <f t="shared" si="6"/>
        <v>0</v>
      </c>
      <c r="K39" s="154">
        <f t="shared" si="6"/>
        <v>0</v>
      </c>
      <c r="L39" s="154">
        <f t="shared" si="6"/>
        <v>0</v>
      </c>
      <c r="M39" s="154">
        <f t="shared" si="6"/>
        <v>0</v>
      </c>
      <c r="N39" s="154">
        <f t="shared" si="6"/>
        <v>0</v>
      </c>
      <c r="O39" s="154">
        <f t="shared" si="6"/>
        <v>0</v>
      </c>
      <c r="P39" s="154">
        <f t="shared" si="6"/>
        <v>0</v>
      </c>
      <c r="Q39" s="154">
        <f t="shared" si="6"/>
        <v>0</v>
      </c>
      <c r="R39" s="154">
        <f t="shared" si="6"/>
        <v>0</v>
      </c>
      <c r="T39" s="125">
        <f>T38+1</f>
        <v>16</v>
      </c>
      <c r="U39" s="198" t="s">
        <v>240</v>
      </c>
    </row>
    <row r="40" spans="1:21" x14ac:dyDescent="0.2">
      <c r="F40" s="155"/>
      <c r="G40" s="155"/>
      <c r="H40" s="155"/>
      <c r="I40" s="155"/>
      <c r="J40" s="155"/>
      <c r="K40" s="155"/>
      <c r="L40" s="155"/>
      <c r="M40" s="155"/>
      <c r="N40" s="155"/>
      <c r="O40" s="155"/>
      <c r="P40" s="155"/>
      <c r="Q40" s="155"/>
      <c r="R40" s="155"/>
    </row>
    <row r="41" spans="1:21" x14ac:dyDescent="0.2">
      <c r="A41" s="125">
        <f t="shared" si="0"/>
        <v>17</v>
      </c>
      <c r="B41" s="146" t="s">
        <v>251</v>
      </c>
      <c r="C41" s="146"/>
      <c r="D41" s="146"/>
      <c r="F41" s="154">
        <f>F27-F32-F39</f>
        <v>142935.80000000008</v>
      </c>
      <c r="G41" s="154">
        <f>G27-G32-G39</f>
        <v>1175823.3333333333</v>
      </c>
      <c r="H41" s="154">
        <f t="shared" ref="H41:R41" si="7">H27-H32-H39</f>
        <v>-182354.58666666667</v>
      </c>
      <c r="I41" s="154">
        <f t="shared" si="7"/>
        <v>-170399.58666666667</v>
      </c>
      <c r="J41" s="154">
        <f t="shared" si="7"/>
        <v>-165949.58666666667</v>
      </c>
      <c r="K41" s="154">
        <f t="shared" si="7"/>
        <v>504300.41333333339</v>
      </c>
      <c r="L41" s="154">
        <f t="shared" si="7"/>
        <v>-162549.58666666667</v>
      </c>
      <c r="M41" s="154">
        <f t="shared" si="7"/>
        <v>55050.41333333333</v>
      </c>
      <c r="N41" s="154">
        <f t="shared" si="7"/>
        <v>-168449.58666666667</v>
      </c>
      <c r="O41" s="154">
        <f t="shared" si="7"/>
        <v>-162049.58666666667</v>
      </c>
      <c r="P41" s="154">
        <f t="shared" si="7"/>
        <v>-189754.58666666667</v>
      </c>
      <c r="Q41" s="154">
        <f t="shared" si="7"/>
        <v>-205949.58666666667</v>
      </c>
      <c r="R41" s="154">
        <f t="shared" si="7"/>
        <v>-184781.66666666666</v>
      </c>
      <c r="T41" s="125">
        <f>T39+1</f>
        <v>17</v>
      </c>
      <c r="U41" s="198" t="s">
        <v>240</v>
      </c>
    </row>
    <row r="42" spans="1:21" x14ac:dyDescent="0.2">
      <c r="F42" s="155"/>
      <c r="G42" s="155"/>
      <c r="H42" s="155"/>
      <c r="I42" s="155"/>
      <c r="J42" s="155"/>
      <c r="K42" s="155"/>
      <c r="L42" s="155"/>
      <c r="M42" s="155"/>
      <c r="N42" s="155"/>
      <c r="O42" s="155"/>
      <c r="P42" s="155"/>
      <c r="Q42" s="155"/>
      <c r="R42" s="155"/>
    </row>
    <row r="43" spans="1:21" ht="25.5" x14ac:dyDescent="0.2">
      <c r="A43" s="125">
        <f t="shared" si="0"/>
        <v>18</v>
      </c>
      <c r="B43" s="146" t="s">
        <v>252</v>
      </c>
      <c r="C43" s="146"/>
      <c r="D43" s="146"/>
      <c r="F43" s="154">
        <f>G43</f>
        <v>0</v>
      </c>
      <c r="G43" s="148"/>
      <c r="H43" s="154">
        <f t="shared" ref="H43:R43" si="8">G44</f>
        <v>1175823.3333333333</v>
      </c>
      <c r="I43" s="154">
        <f t="shared" si="8"/>
        <v>993468.74666666659</v>
      </c>
      <c r="J43" s="154">
        <f t="shared" si="8"/>
        <v>823069.15999999992</v>
      </c>
      <c r="K43" s="154">
        <f t="shared" si="8"/>
        <v>657119.57333333325</v>
      </c>
      <c r="L43" s="154">
        <f t="shared" si="8"/>
        <v>1161419.9866666666</v>
      </c>
      <c r="M43" s="154">
        <f t="shared" si="8"/>
        <v>998870.39999999991</v>
      </c>
      <c r="N43" s="154">
        <f t="shared" si="8"/>
        <v>1053920.8133333332</v>
      </c>
      <c r="O43" s="154">
        <f t="shared" si="8"/>
        <v>885471.22666666657</v>
      </c>
      <c r="P43" s="154">
        <f t="shared" si="8"/>
        <v>723421.6399999999</v>
      </c>
      <c r="Q43" s="154">
        <f t="shared" si="8"/>
        <v>533667.05333333323</v>
      </c>
      <c r="R43" s="154">
        <f t="shared" si="8"/>
        <v>327717.46666666656</v>
      </c>
      <c r="T43" s="125">
        <f>T41+1</f>
        <v>18</v>
      </c>
      <c r="U43" s="198" t="s">
        <v>253</v>
      </c>
    </row>
    <row r="44" spans="1:21" x14ac:dyDescent="0.2">
      <c r="A44" s="125">
        <f t="shared" si="0"/>
        <v>20</v>
      </c>
      <c r="B44" s="146" t="s">
        <v>254</v>
      </c>
      <c r="C44" s="146"/>
      <c r="D44" s="146"/>
      <c r="F44" s="154">
        <f t="shared" ref="F44:R44" si="9">F41+F43</f>
        <v>142935.80000000008</v>
      </c>
      <c r="G44" s="154">
        <f>G41+G43</f>
        <v>1175823.3333333333</v>
      </c>
      <c r="H44" s="154">
        <f t="shared" si="9"/>
        <v>993468.74666666659</v>
      </c>
      <c r="I44" s="154">
        <f t="shared" si="9"/>
        <v>823069.15999999992</v>
      </c>
      <c r="J44" s="154">
        <f t="shared" si="9"/>
        <v>657119.57333333325</v>
      </c>
      <c r="K44" s="154">
        <f t="shared" si="9"/>
        <v>1161419.9866666666</v>
      </c>
      <c r="L44" s="154">
        <f t="shared" si="9"/>
        <v>998870.39999999991</v>
      </c>
      <c r="M44" s="154">
        <f t="shared" si="9"/>
        <v>1053920.8133333332</v>
      </c>
      <c r="N44" s="154">
        <f t="shared" si="9"/>
        <v>885471.22666666657</v>
      </c>
      <c r="O44" s="154">
        <f t="shared" si="9"/>
        <v>723421.6399999999</v>
      </c>
      <c r="P44" s="154">
        <f t="shared" si="9"/>
        <v>533667.05333333323</v>
      </c>
      <c r="Q44" s="154">
        <f t="shared" si="9"/>
        <v>327717.46666666656</v>
      </c>
      <c r="R44" s="154">
        <f t="shared" si="9"/>
        <v>142935.7999999999</v>
      </c>
      <c r="T44" s="125">
        <v>20</v>
      </c>
      <c r="U44" s="198" t="s">
        <v>240</v>
      </c>
    </row>
  </sheetData>
  <mergeCells count="2">
    <mergeCell ref="A3:R3"/>
    <mergeCell ref="A4:R4"/>
  </mergeCells>
  <pageMargins left="0.7" right="0.7" top="0.75" bottom="0.75" header="0.3" footer="0.3"/>
  <pageSetup scale="46" orientation="portrait" r:id="rId1"/>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Instructions</vt:lpstr>
      <vt:lpstr>A1. BudgetSumm</vt:lpstr>
      <vt:lpstr>A2. Bgt_FuncExp Yr 0</vt:lpstr>
      <vt:lpstr>A2. Bgt FuncExp Yr 1</vt:lpstr>
      <vt:lpstr>A2. Bgt FuncExp Yr 2</vt:lpstr>
      <vt:lpstr>A2. Bgt FuncExp Yr 3</vt:lpstr>
      <vt:lpstr>A3. Estimated Cash Flow Yr 0</vt:lpstr>
      <vt:lpstr>A3. Estimated Cash Flow Yr 1</vt:lpstr>
      <vt:lpstr>A3. Estimated Cash Flow Yr 2</vt:lpstr>
      <vt:lpstr>A.3 Estimated Cash Flow Year 3</vt:lpstr>
      <vt:lpstr>Sheet1</vt:lpstr>
      <vt:lpstr>D1_</vt:lpstr>
      <vt:lpstr>'A1. BudgetSumm'!Print_Area</vt:lpstr>
      <vt:lpstr>'A2. Bgt FuncExp Yr 1'!Print_Area</vt:lpstr>
      <vt:lpstr>'A2. Bgt FuncExp Yr 2'!Print_Area</vt:lpstr>
      <vt:lpstr>'A2. Bgt FuncExp Yr 3'!Print_Area</vt:lpstr>
      <vt:lpstr>'A2. Bgt_FuncExp Yr 0'!Print_Area</vt:lpstr>
      <vt:lpstr>'A3. Estimated Cash Flow Yr 0'!Print_Area</vt:lpstr>
      <vt:lpstr>'A3. Estimated Cash Flow Yr 1'!Print_Area</vt:lpstr>
      <vt:lpstr>'A2. Bgt FuncExp Yr 2'!Print_Titles</vt:lpstr>
      <vt:lpstr>'A2. Bgt FuncExp Yr 3'!Print_Titles</vt:lpstr>
      <vt:lpstr>'A2. Bgt_FuncExp Yr 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Roberts</dc:creator>
  <cp:lastModifiedBy>sheila</cp:lastModifiedBy>
  <cp:lastPrinted>2015-03-04T05:32:58Z</cp:lastPrinted>
  <dcterms:created xsi:type="dcterms:W3CDTF">2013-03-29T01:46:51Z</dcterms:created>
  <dcterms:modified xsi:type="dcterms:W3CDTF">2016-02-12T21:00:56Z</dcterms:modified>
</cp:coreProperties>
</file>