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S:\Applications\Application Cycle\Application Cycle 2016-2017\02-IMAG Academy Application 2016-2017\Documents Received 2.23.17\FOR COMMISSIONERS\"/>
    </mc:Choice>
  </mc:AlternateContent>
  <bookViews>
    <workbookView xWindow="0" yWindow="0" windowWidth="13800" windowHeight="3960"/>
  </bookViews>
  <sheets>
    <sheet name="A1. BudgetSumm" sheetId="1" r:id="rId1"/>
    <sheet name="A2. Bgt_FuncExp" sheetId="2" r:id="rId2"/>
    <sheet name="A3. Estimated Cash FlowYr1-H-UP" sheetId="12" r:id="rId3"/>
    <sheet name="A3. Estimated Cash FlowYr2-J-UP" sheetId="10" r:id="rId4"/>
    <sheet name="A3. Estimated Cash FlowYr3-L-UP" sheetId="13" r:id="rId5"/>
    <sheet name="A.4 Balance Sheet" sheetId="7" r:id="rId6"/>
  </sheets>
  <definedNames>
    <definedName name="D1_">'A1. BudgetSumm'!$D$1</definedName>
    <definedName name="_xlnm.Print_Area" localSheetId="0">'A1. BudgetSumm'!$A$1:$N$55</definedName>
    <definedName name="_xlnm.Print_Area" localSheetId="1">'A2. Bgt_FuncExp'!$A$1:$S$116</definedName>
    <definedName name="_xlnm.Print_Area" localSheetId="2">'A3. Estimated Cash FlowYr1-H-UP'!$A$1:$R$44</definedName>
    <definedName name="_xlnm.Print_Area" localSheetId="3">'A3. Estimated Cash FlowYr2-J-UP'!$A$1:$U$44</definedName>
    <definedName name="_xlnm.Print_Area" localSheetId="4">'A3. Estimated Cash FlowYr3-L-UP'!$A$1:$U$44</definedName>
    <definedName name="_xlnm.Print_Titles" localSheetId="1">'A2. Bgt_FuncExp'!$1:$8</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F61" i="7" l="1"/>
  <c r="H61" i="7"/>
  <c r="G13" i="7"/>
  <c r="H13" i="7"/>
  <c r="F13" i="7"/>
  <c r="F12" i="7"/>
  <c r="I13" i="7"/>
  <c r="C18" i="12" l="1"/>
  <c r="N12" i="10"/>
  <c r="O12" i="10"/>
  <c r="P12" i="10"/>
  <c r="F12" i="10" s="1"/>
  <c r="Q12" i="10"/>
  <c r="R12" i="10"/>
  <c r="M12" i="10"/>
  <c r="K12" i="12"/>
  <c r="K27" i="12" s="1"/>
  <c r="K41" i="12" s="1"/>
  <c r="L12" i="12"/>
  <c r="M12" i="12"/>
  <c r="N12" i="12"/>
  <c r="O12" i="12"/>
  <c r="J12" i="12"/>
  <c r="I27" i="13"/>
  <c r="Q27" i="13"/>
  <c r="M11" i="13"/>
  <c r="M27" i="13" s="1"/>
  <c r="M41" i="13" s="1"/>
  <c r="K11" i="13"/>
  <c r="K27" i="13" s="1"/>
  <c r="K41" i="13" s="1"/>
  <c r="G11" i="13"/>
  <c r="M11" i="10"/>
  <c r="K11" i="10"/>
  <c r="K27" i="10" s="1"/>
  <c r="G11" i="10"/>
  <c r="E27" i="12"/>
  <c r="J11" i="12"/>
  <c r="H11" i="12"/>
  <c r="D11" i="12"/>
  <c r="A44" i="13"/>
  <c r="F43" i="13"/>
  <c r="R39" i="13"/>
  <c r="Q39" i="13"/>
  <c r="P39" i="13"/>
  <c r="O39" i="13"/>
  <c r="N39" i="13"/>
  <c r="M39" i="13"/>
  <c r="L39" i="13"/>
  <c r="K39" i="13"/>
  <c r="J39" i="13"/>
  <c r="I39" i="13"/>
  <c r="H39" i="13"/>
  <c r="G39" i="13"/>
  <c r="F38" i="13"/>
  <c r="F37" i="13"/>
  <c r="F36" i="13"/>
  <c r="F35" i="13"/>
  <c r="R32" i="13"/>
  <c r="Q32" i="13"/>
  <c r="P32" i="13"/>
  <c r="O32" i="13"/>
  <c r="N32" i="13"/>
  <c r="M32" i="13"/>
  <c r="L32" i="13"/>
  <c r="K32" i="13"/>
  <c r="J32" i="13"/>
  <c r="I32" i="13"/>
  <c r="H32" i="13"/>
  <c r="G32" i="13"/>
  <c r="F32" i="13"/>
  <c r="F31" i="13"/>
  <c r="T30" i="13"/>
  <c r="T31" i="13" s="1"/>
  <c r="F30" i="13"/>
  <c r="R27" i="13"/>
  <c r="P27" i="13"/>
  <c r="P41" i="13" s="1"/>
  <c r="N27" i="13"/>
  <c r="J27" i="13"/>
  <c r="H27" i="13"/>
  <c r="H41" i="13" s="1"/>
  <c r="A27" i="13"/>
  <c r="A26" i="13"/>
  <c r="F25" i="13"/>
  <c r="A25" i="13"/>
  <c r="F24" i="13"/>
  <c r="A24" i="13"/>
  <c r="F23" i="13"/>
  <c r="A23" i="13"/>
  <c r="F22" i="13"/>
  <c r="A22" i="13"/>
  <c r="F21" i="13"/>
  <c r="A21" i="13"/>
  <c r="F20" i="13"/>
  <c r="A20" i="13"/>
  <c r="A19" i="13"/>
  <c r="F18" i="13"/>
  <c r="A18" i="13"/>
  <c r="F17" i="13"/>
  <c r="A17" i="13"/>
  <c r="F16" i="13"/>
  <c r="A16" i="13"/>
  <c r="F15" i="13"/>
  <c r="A15" i="13"/>
  <c r="F14" i="13"/>
  <c r="A14" i="13"/>
  <c r="A13" i="13"/>
  <c r="F12" i="13"/>
  <c r="A12" i="13"/>
  <c r="O27" i="13"/>
  <c r="O41" i="13" s="1"/>
  <c r="L27" i="13"/>
  <c r="L41" i="13" s="1"/>
  <c r="A11" i="13"/>
  <c r="B1" i="13"/>
  <c r="M27" i="12"/>
  <c r="L27" i="12"/>
  <c r="J27" i="12"/>
  <c r="F27" i="12"/>
  <c r="A44" i="12"/>
  <c r="C43" i="12"/>
  <c r="O39" i="12"/>
  <c r="N39" i="12"/>
  <c r="M39" i="12"/>
  <c r="L39" i="12"/>
  <c r="K39" i="12"/>
  <c r="J39" i="12"/>
  <c r="I39" i="12"/>
  <c r="H39" i="12"/>
  <c r="G39" i="12"/>
  <c r="F39" i="12"/>
  <c r="E39" i="12"/>
  <c r="D39" i="12"/>
  <c r="C38" i="12"/>
  <c r="C37" i="12"/>
  <c r="C36" i="12"/>
  <c r="C35" i="12"/>
  <c r="O32" i="12"/>
  <c r="N32" i="12"/>
  <c r="M32" i="12"/>
  <c r="L32" i="12"/>
  <c r="K32" i="12"/>
  <c r="J32" i="12"/>
  <c r="I32" i="12"/>
  <c r="H32" i="12"/>
  <c r="G32" i="12"/>
  <c r="F32" i="12"/>
  <c r="E32" i="12"/>
  <c r="D32" i="12"/>
  <c r="C32" i="12"/>
  <c r="C31" i="12"/>
  <c r="Q30" i="12"/>
  <c r="Q31" i="12" s="1"/>
  <c r="C30" i="12"/>
  <c r="N27" i="12"/>
  <c r="G27" i="12"/>
  <c r="A27" i="12"/>
  <c r="C26" i="12"/>
  <c r="A26" i="12"/>
  <c r="A25" i="12"/>
  <c r="C24" i="12"/>
  <c r="A24" i="12"/>
  <c r="C23" i="12"/>
  <c r="A23" i="12"/>
  <c r="C22" i="12"/>
  <c r="A22" i="12"/>
  <c r="C21" i="12"/>
  <c r="A21" i="12"/>
  <c r="A20" i="12"/>
  <c r="A19" i="12"/>
  <c r="A18" i="12"/>
  <c r="C17" i="12"/>
  <c r="A17" i="12"/>
  <c r="C16" i="12"/>
  <c r="A16" i="12"/>
  <c r="C15" i="12"/>
  <c r="A15" i="12"/>
  <c r="C14" i="12"/>
  <c r="A14" i="12"/>
  <c r="A13" i="12"/>
  <c r="A12" i="12"/>
  <c r="I27" i="12"/>
  <c r="A11" i="12"/>
  <c r="B1" i="12"/>
  <c r="A44" i="10"/>
  <c r="F43" i="10"/>
  <c r="R39" i="10"/>
  <c r="Q39" i="10"/>
  <c r="P39" i="10"/>
  <c r="O39" i="10"/>
  <c r="N39" i="10"/>
  <c r="M39" i="10"/>
  <c r="L39" i="10"/>
  <c r="K39" i="10"/>
  <c r="J39" i="10"/>
  <c r="I39" i="10"/>
  <c r="H39" i="10"/>
  <c r="G39" i="10"/>
  <c r="F38" i="10"/>
  <c r="F37" i="10"/>
  <c r="F36" i="10"/>
  <c r="F35" i="10"/>
  <c r="R32" i="10"/>
  <c r="Q32" i="10"/>
  <c r="P32" i="10"/>
  <c r="O32" i="10"/>
  <c r="N32" i="10"/>
  <c r="M32" i="10"/>
  <c r="L32" i="10"/>
  <c r="K32" i="10"/>
  <c r="J32" i="10"/>
  <c r="I32" i="10"/>
  <c r="H32" i="10"/>
  <c r="G32" i="10"/>
  <c r="F32" i="10"/>
  <c r="F31" i="10"/>
  <c r="T30" i="10"/>
  <c r="T31" i="10" s="1"/>
  <c r="A31" i="10" s="1"/>
  <c r="F30" i="10"/>
  <c r="R27" i="10"/>
  <c r="R41" i="10" s="1"/>
  <c r="Q27" i="10"/>
  <c r="N27" i="10"/>
  <c r="N41" i="10" s="1"/>
  <c r="M27" i="10"/>
  <c r="M41" i="10" s="1"/>
  <c r="J27" i="10"/>
  <c r="J41" i="10" s="1"/>
  <c r="I27" i="10"/>
  <c r="H27" i="10"/>
  <c r="H41" i="10" s="1"/>
  <c r="A27" i="10"/>
  <c r="F26" i="10"/>
  <c r="A26" i="10"/>
  <c r="F25" i="10"/>
  <c r="A25" i="10"/>
  <c r="F24" i="10"/>
  <c r="A24" i="10"/>
  <c r="F23" i="10"/>
  <c r="A23" i="10"/>
  <c r="F22" i="10"/>
  <c r="A22" i="10"/>
  <c r="F21" i="10"/>
  <c r="A21" i="10"/>
  <c r="F20" i="10"/>
  <c r="A20" i="10"/>
  <c r="F19" i="10"/>
  <c r="A19" i="10"/>
  <c r="F18" i="10"/>
  <c r="A18" i="10"/>
  <c r="F17" i="10"/>
  <c r="A17" i="10"/>
  <c r="F16" i="10"/>
  <c r="A16" i="10"/>
  <c r="F15" i="10"/>
  <c r="A15" i="10"/>
  <c r="F14" i="10"/>
  <c r="A14" i="10"/>
  <c r="A13" i="10"/>
  <c r="A12" i="10"/>
  <c r="O27" i="10"/>
  <c r="L27" i="10"/>
  <c r="L41" i="10" s="1"/>
  <c r="A11" i="10"/>
  <c r="B1" i="10"/>
  <c r="L80" i="2"/>
  <c r="J80" i="2"/>
  <c r="L37" i="2"/>
  <c r="J37" i="2"/>
  <c r="L54" i="2"/>
  <c r="J54" i="2"/>
  <c r="H54" i="2"/>
  <c r="H89" i="2"/>
  <c r="L36" i="2"/>
  <c r="H80" i="2"/>
  <c r="F74" i="2"/>
  <c r="F47" i="2"/>
  <c r="F20" i="2"/>
  <c r="F17" i="2"/>
  <c r="J64" i="2"/>
  <c r="L64" i="2"/>
  <c r="H64" i="2"/>
  <c r="L52" i="2"/>
  <c r="J52" i="2"/>
  <c r="H52" i="2"/>
  <c r="J36" i="2"/>
  <c r="F36" i="2"/>
  <c r="O42" i="2"/>
  <c r="H37" i="2"/>
  <c r="H36" i="2" s="1"/>
  <c r="J19" i="2"/>
  <c r="H19" i="2"/>
  <c r="L45" i="2"/>
  <c r="T32" i="13" l="1"/>
  <c r="T35" i="13" s="1"/>
  <c r="A31" i="13"/>
  <c r="A30" i="10"/>
  <c r="N41" i="12"/>
  <c r="J41" i="13"/>
  <c r="R41" i="13"/>
  <c r="F39" i="13"/>
  <c r="P27" i="10"/>
  <c r="P41" i="10" s="1"/>
  <c r="F39" i="10"/>
  <c r="F41" i="10" s="1"/>
  <c r="F44" i="10" s="1"/>
  <c r="A30" i="13"/>
  <c r="F11" i="10"/>
  <c r="N41" i="13"/>
  <c r="C11" i="12"/>
  <c r="Q41" i="13"/>
  <c r="I41" i="13"/>
  <c r="O41" i="10"/>
  <c r="Q41" i="10"/>
  <c r="F27" i="10"/>
  <c r="C12" i="12"/>
  <c r="J41" i="12"/>
  <c r="I41" i="12"/>
  <c r="G41" i="12"/>
  <c r="C39" i="12"/>
  <c r="F41" i="12"/>
  <c r="L41" i="12"/>
  <c r="E41" i="12"/>
  <c r="A30" i="12"/>
  <c r="M41" i="12"/>
  <c r="C25" i="12"/>
  <c r="H27" i="12"/>
  <c r="H41" i="12" s="1"/>
  <c r="F26" i="13"/>
  <c r="F19" i="13"/>
  <c r="G27" i="13"/>
  <c r="G41" i="13" s="1"/>
  <c r="G44" i="13" s="1"/>
  <c r="H43" i="13" s="1"/>
  <c r="H44" i="13" s="1"/>
  <c r="I43" i="13" s="1"/>
  <c r="I44" i="13" s="1"/>
  <c r="J43" i="13" s="1"/>
  <c r="J44" i="13" s="1"/>
  <c r="K43" i="13" s="1"/>
  <c r="K44" i="13" s="1"/>
  <c r="L43" i="13" s="1"/>
  <c r="L44" i="13" s="1"/>
  <c r="M43" i="13" s="1"/>
  <c r="M44" i="13" s="1"/>
  <c r="N43" i="13" s="1"/>
  <c r="N44" i="13" s="1"/>
  <c r="O43" i="13" s="1"/>
  <c r="O44" i="13" s="1"/>
  <c r="P43" i="13" s="1"/>
  <c r="P44" i="13" s="1"/>
  <c r="Q43" i="13" s="1"/>
  <c r="Q44" i="13" s="1"/>
  <c r="R43" i="13" s="1"/>
  <c r="R44" i="13" s="1"/>
  <c r="F11" i="13"/>
  <c r="D27" i="12"/>
  <c r="D41" i="12" s="1"/>
  <c r="D44" i="12" s="1"/>
  <c r="E43" i="12" s="1"/>
  <c r="E44" i="12" s="1"/>
  <c r="F43" i="12" s="1"/>
  <c r="F44" i="12" s="1"/>
  <c r="G43" i="12" s="1"/>
  <c r="G44" i="12" s="1"/>
  <c r="H43" i="12" s="1"/>
  <c r="H44" i="12" s="1"/>
  <c r="I43" i="12" s="1"/>
  <c r="C19" i="12"/>
  <c r="A31" i="12"/>
  <c r="Q32" i="12"/>
  <c r="T32" i="10"/>
  <c r="G27" i="10"/>
  <c r="G41" i="10" s="1"/>
  <c r="G44" i="10" s="1"/>
  <c r="H43" i="10" s="1"/>
  <c r="H44" i="10" s="1"/>
  <c r="I43" i="10" s="1"/>
  <c r="I41" i="10"/>
  <c r="K41" i="10"/>
  <c r="L19" i="2"/>
  <c r="L55" i="2"/>
  <c r="J55" i="2"/>
  <c r="H55" i="2"/>
  <c r="J89" i="2"/>
  <c r="L51" i="2"/>
  <c r="J51" i="2"/>
  <c r="H51" i="2"/>
  <c r="I9" i="1"/>
  <c r="I22" i="1" s="1"/>
  <c r="H9" i="1"/>
  <c r="G9" i="1"/>
  <c r="G22" i="1" s="1"/>
  <c r="A32" i="13" l="1"/>
  <c r="I44" i="12"/>
  <c r="J43" i="12" s="1"/>
  <c r="J44" i="12" s="1"/>
  <c r="K43" i="12" s="1"/>
  <c r="K44" i="12" s="1"/>
  <c r="L43" i="12" s="1"/>
  <c r="L44" i="12" s="1"/>
  <c r="M43" i="12" s="1"/>
  <c r="M44" i="12" s="1"/>
  <c r="N43" i="12" s="1"/>
  <c r="N44" i="12" s="1"/>
  <c r="O43" i="12" s="1"/>
  <c r="F27" i="13"/>
  <c r="F41" i="13" s="1"/>
  <c r="F44" i="13" s="1"/>
  <c r="A35" i="13"/>
  <c r="T36" i="13"/>
  <c r="Q35" i="12"/>
  <c r="A32" i="12"/>
  <c r="I44" i="10"/>
  <c r="J43" i="10" s="1"/>
  <c r="J44" i="10" s="1"/>
  <c r="K43" i="10" s="1"/>
  <c r="K44" i="10" s="1"/>
  <c r="L43" i="10" s="1"/>
  <c r="L44" i="10" s="1"/>
  <c r="M43" i="10" s="1"/>
  <c r="M44" i="10" s="1"/>
  <c r="N43" i="10" s="1"/>
  <c r="N44" i="10" s="1"/>
  <c r="O43" i="10" s="1"/>
  <c r="O44" i="10" s="1"/>
  <c r="P43" i="10" s="1"/>
  <c r="P44" i="10" s="1"/>
  <c r="Q43" i="10" s="1"/>
  <c r="Q44" i="10" s="1"/>
  <c r="R43" i="10" s="1"/>
  <c r="R44" i="10" s="1"/>
  <c r="T35" i="10"/>
  <c r="A32" i="10"/>
  <c r="F46" i="1"/>
  <c r="F108" i="2"/>
  <c r="F30" i="1"/>
  <c r="F101" i="2"/>
  <c r="F29" i="1"/>
  <c r="F88" i="2"/>
  <c r="F28" i="1" s="1"/>
  <c r="F79" i="2"/>
  <c r="F27" i="1" s="1"/>
  <c r="F44" i="2"/>
  <c r="F50" i="2"/>
  <c r="F53" i="2"/>
  <c r="F58" i="2"/>
  <c r="F63" i="2"/>
  <c r="F68" i="2"/>
  <c r="I61" i="7"/>
  <c r="G61" i="7"/>
  <c r="I52" i="7"/>
  <c r="H52" i="7"/>
  <c r="G52" i="7"/>
  <c r="I46" i="7"/>
  <c r="I53" i="7" s="1"/>
  <c r="H46" i="7"/>
  <c r="G46" i="7"/>
  <c r="I28" i="7"/>
  <c r="I33" i="7" s="1"/>
  <c r="H28" i="7"/>
  <c r="H33" i="7" s="1"/>
  <c r="G28" i="7"/>
  <c r="G33" i="7" s="1"/>
  <c r="C1" i="7"/>
  <c r="D1" i="2"/>
  <c r="F52" i="7"/>
  <c r="F46" i="7"/>
  <c r="F53" i="7" s="1"/>
  <c r="F62" i="7" s="1"/>
  <c r="F28" i="7"/>
  <c r="F33" i="7" s="1"/>
  <c r="H53" i="7"/>
  <c r="G53" i="7"/>
  <c r="G62" i="7" s="1"/>
  <c r="I47" i="1"/>
  <c r="H47" i="1"/>
  <c r="G47" i="1"/>
  <c r="F47" i="1"/>
  <c r="G46" i="1"/>
  <c r="G43" i="1"/>
  <c r="H46" i="1"/>
  <c r="I46" i="1"/>
  <c r="I43" i="1"/>
  <c r="H43" i="1"/>
  <c r="H108" i="2"/>
  <c r="G30" i="1"/>
  <c r="J88" i="2"/>
  <c r="H28" i="1" s="1"/>
  <c r="H79" i="2"/>
  <c r="G27" i="1" s="1"/>
  <c r="J112" i="2"/>
  <c r="J108" i="2"/>
  <c r="H30" i="1" s="1"/>
  <c r="J101" i="2"/>
  <c r="H29" i="1" s="1"/>
  <c r="K88" i="2"/>
  <c r="K79" i="2"/>
  <c r="J79" i="2"/>
  <c r="H27" i="1" s="1"/>
  <c r="J68" i="2"/>
  <c r="K63" i="2"/>
  <c r="J63" i="2"/>
  <c r="K58" i="2"/>
  <c r="J58" i="2"/>
  <c r="K53" i="2"/>
  <c r="J53" i="2"/>
  <c r="K50" i="2"/>
  <c r="J50" i="2"/>
  <c r="K44" i="2"/>
  <c r="J44" i="2"/>
  <c r="K36" i="2"/>
  <c r="K32" i="2"/>
  <c r="J32" i="2"/>
  <c r="K27" i="2"/>
  <c r="J27" i="2"/>
  <c r="K24" i="2"/>
  <c r="J24" i="2"/>
  <c r="K21" i="2"/>
  <c r="J21" i="2"/>
  <c r="K18" i="2"/>
  <c r="J18" i="2"/>
  <c r="K15" i="2"/>
  <c r="J15" i="2"/>
  <c r="J11" i="2"/>
  <c r="H112" i="2"/>
  <c r="H101" i="2"/>
  <c r="G29" i="1"/>
  <c r="I88" i="2"/>
  <c r="H88" i="2"/>
  <c r="G28" i="1" s="1"/>
  <c r="I79" i="2"/>
  <c r="H68" i="2"/>
  <c r="I63" i="2"/>
  <c r="H63" i="2"/>
  <c r="I58" i="2"/>
  <c r="H58" i="2"/>
  <c r="I53" i="2"/>
  <c r="H53" i="2"/>
  <c r="I50" i="2"/>
  <c r="H50" i="2"/>
  <c r="I44" i="2"/>
  <c r="H44" i="2"/>
  <c r="I36" i="2"/>
  <c r="I32" i="2"/>
  <c r="H32" i="2"/>
  <c r="I27" i="2"/>
  <c r="H27" i="2"/>
  <c r="I24" i="2"/>
  <c r="H24" i="2"/>
  <c r="I21" i="2"/>
  <c r="H21" i="2"/>
  <c r="I18" i="2"/>
  <c r="H18" i="2"/>
  <c r="I15" i="2"/>
  <c r="H15" i="2"/>
  <c r="H11" i="2"/>
  <c r="F112" i="2"/>
  <c r="G88" i="2"/>
  <c r="G79" i="2"/>
  <c r="G63" i="2"/>
  <c r="G58" i="2"/>
  <c r="G53" i="2"/>
  <c r="G50" i="2"/>
  <c r="G44" i="2"/>
  <c r="G43" i="2" s="1"/>
  <c r="G36" i="2"/>
  <c r="G32" i="2"/>
  <c r="F32" i="2"/>
  <c r="G27" i="2"/>
  <c r="F27" i="2"/>
  <c r="G24" i="2"/>
  <c r="F24" i="2"/>
  <c r="G21" i="2"/>
  <c r="F21" i="2"/>
  <c r="G18" i="2"/>
  <c r="F18" i="2"/>
  <c r="G15" i="2"/>
  <c r="G10" i="2" s="1"/>
  <c r="F15" i="2"/>
  <c r="F11" i="2"/>
  <c r="F7" i="1"/>
  <c r="R116" i="2"/>
  <c r="O116" i="2"/>
  <c r="O114" i="2"/>
  <c r="O113" i="2"/>
  <c r="R112" i="2"/>
  <c r="O112" i="2"/>
  <c r="L112" i="2"/>
  <c r="O110" i="2"/>
  <c r="O109" i="2"/>
  <c r="R108" i="2"/>
  <c r="O108" i="2"/>
  <c r="L108" i="2"/>
  <c r="I30" i="1" s="1"/>
  <c r="O106" i="2"/>
  <c r="O105" i="2"/>
  <c r="O104" i="2"/>
  <c r="O103" i="2"/>
  <c r="O102" i="2"/>
  <c r="R101" i="2"/>
  <c r="O101" i="2"/>
  <c r="L101" i="2"/>
  <c r="I29" i="1" s="1"/>
  <c r="O99" i="2"/>
  <c r="O98" i="2"/>
  <c r="O97" i="2"/>
  <c r="O96" i="2"/>
  <c r="O95" i="2"/>
  <c r="O94" i="2"/>
  <c r="O93" i="2"/>
  <c r="O92" i="2"/>
  <c r="O91" i="2"/>
  <c r="O90" i="2"/>
  <c r="O89" i="2"/>
  <c r="R88" i="2"/>
  <c r="O88" i="2"/>
  <c r="M88" i="2"/>
  <c r="L88" i="2"/>
  <c r="I28" i="1" s="1"/>
  <c r="O86" i="2"/>
  <c r="O85" i="2"/>
  <c r="O84" i="2"/>
  <c r="O83" i="2"/>
  <c r="O82" i="2"/>
  <c r="O81" i="2"/>
  <c r="O80" i="2"/>
  <c r="R79" i="2"/>
  <c r="O79" i="2"/>
  <c r="M79" i="2"/>
  <c r="L79" i="2"/>
  <c r="I27" i="1" s="1"/>
  <c r="O77" i="2"/>
  <c r="O76" i="2"/>
  <c r="O75" i="2"/>
  <c r="O74" i="2"/>
  <c r="O73" i="2"/>
  <c r="O72" i="2"/>
  <c r="O71" i="2"/>
  <c r="O70" i="2"/>
  <c r="O69" i="2"/>
  <c r="O68" i="2"/>
  <c r="L68" i="2"/>
  <c r="O67" i="2"/>
  <c r="O66" i="2"/>
  <c r="O65" i="2"/>
  <c r="O64" i="2"/>
  <c r="O63" i="2"/>
  <c r="M63" i="2"/>
  <c r="L63" i="2"/>
  <c r="O62" i="2"/>
  <c r="O61" i="2"/>
  <c r="O60" i="2"/>
  <c r="O59" i="2"/>
  <c r="O58" i="2"/>
  <c r="M58" i="2"/>
  <c r="L58" i="2"/>
  <c r="O57" i="2"/>
  <c r="O56" i="2"/>
  <c r="O55" i="2"/>
  <c r="O54" i="2"/>
  <c r="O53" i="2"/>
  <c r="M53" i="2"/>
  <c r="M44" i="2"/>
  <c r="M50" i="2"/>
  <c r="L53" i="2"/>
  <c r="L44" i="2"/>
  <c r="L50" i="2"/>
  <c r="O52" i="2"/>
  <c r="O51" i="2"/>
  <c r="O50" i="2"/>
  <c r="O49" i="2"/>
  <c r="O48" i="2"/>
  <c r="O47" i="2"/>
  <c r="O46" i="2"/>
  <c r="O45" i="2"/>
  <c r="O44" i="2"/>
  <c r="R43" i="2"/>
  <c r="O43" i="2"/>
  <c r="O41" i="2"/>
  <c r="O40" i="2"/>
  <c r="O39" i="2"/>
  <c r="O38" i="2"/>
  <c r="O37" i="2"/>
  <c r="O36" i="2"/>
  <c r="M36" i="2"/>
  <c r="O35" i="2"/>
  <c r="O34" i="2"/>
  <c r="O33" i="2"/>
  <c r="O32" i="2"/>
  <c r="M32" i="2"/>
  <c r="L32" i="2"/>
  <c r="O31" i="2"/>
  <c r="O30" i="2"/>
  <c r="O29" i="2"/>
  <c r="O28" i="2"/>
  <c r="O27" i="2"/>
  <c r="M27" i="2"/>
  <c r="L27" i="2"/>
  <c r="O26" i="2"/>
  <c r="O25" i="2"/>
  <c r="O24" i="2"/>
  <c r="M24" i="2"/>
  <c r="L24" i="2"/>
  <c r="O23" i="2"/>
  <c r="O22" i="2"/>
  <c r="O21" i="2"/>
  <c r="M21" i="2"/>
  <c r="L21" i="2"/>
  <c r="O20" i="2"/>
  <c r="O19" i="2"/>
  <c r="O18" i="2"/>
  <c r="M18" i="2"/>
  <c r="M15" i="2"/>
  <c r="L18" i="2"/>
  <c r="O17" i="2"/>
  <c r="O16" i="2"/>
  <c r="O15" i="2"/>
  <c r="L15" i="2"/>
  <c r="O13" i="2"/>
  <c r="O12" i="2"/>
  <c r="O11" i="2"/>
  <c r="L11" i="2"/>
  <c r="R10" i="2"/>
  <c r="O10" i="2"/>
  <c r="K54" i="1"/>
  <c r="K53" i="1"/>
  <c r="K52" i="1"/>
  <c r="K51" i="1"/>
  <c r="K49" i="1"/>
  <c r="K48" i="1"/>
  <c r="K47" i="1"/>
  <c r="K46" i="1"/>
  <c r="K43" i="1"/>
  <c r="F43" i="1"/>
  <c r="K42" i="1"/>
  <c r="K41" i="1"/>
  <c r="K40" i="1"/>
  <c r="K39" i="1"/>
  <c r="K38" i="1"/>
  <c r="K37" i="1"/>
  <c r="K36" i="1"/>
  <c r="K35" i="1"/>
  <c r="K32" i="1"/>
  <c r="K31" i="1"/>
  <c r="K30" i="1"/>
  <c r="K29" i="1"/>
  <c r="K28" i="1"/>
  <c r="K27" i="1"/>
  <c r="K26" i="1"/>
  <c r="K25" i="1"/>
  <c r="K22" i="1"/>
  <c r="H22" i="1"/>
  <c r="F22" i="1"/>
  <c r="K21" i="1"/>
  <c r="K20" i="1"/>
  <c r="K19" i="1"/>
  <c r="K18" i="1"/>
  <c r="K17" i="1"/>
  <c r="K16" i="1"/>
  <c r="K15" i="1"/>
  <c r="K14" i="1"/>
  <c r="K13" i="1"/>
  <c r="K12" i="1"/>
  <c r="K11" i="1"/>
  <c r="K10" i="1"/>
  <c r="K9" i="1"/>
  <c r="K43" i="2" l="1"/>
  <c r="I62" i="7"/>
  <c r="H62" i="7"/>
  <c r="O27" i="12"/>
  <c r="O41" i="12" s="1"/>
  <c r="O44" i="12" s="1"/>
  <c r="C20" i="12"/>
  <c r="C27" i="12" s="1"/>
  <c r="C41" i="12" s="1"/>
  <c r="C44" i="12" s="1"/>
  <c r="T37" i="13"/>
  <c r="A36" i="13"/>
  <c r="A35" i="12"/>
  <c r="Q36" i="12"/>
  <c r="A35" i="10"/>
  <c r="T36" i="10"/>
  <c r="G116" i="2"/>
  <c r="F43" i="2"/>
  <c r="M43" i="2"/>
  <c r="I43" i="2"/>
  <c r="I10" i="2"/>
  <c r="F48" i="1"/>
  <c r="F49" i="1" s="1"/>
  <c r="J43" i="2"/>
  <c r="H26" i="1" s="1"/>
  <c r="K10" i="2"/>
  <c r="K116" i="2" s="1"/>
  <c r="M10" i="2"/>
  <c r="M116" i="2" s="1"/>
  <c r="L43" i="2"/>
  <c r="I26" i="1" s="1"/>
  <c r="H43" i="2"/>
  <c r="G26" i="1" s="1"/>
  <c r="I48" i="1"/>
  <c r="G48" i="1"/>
  <c r="G49" i="1" s="1"/>
  <c r="L10" i="2"/>
  <c r="I25" i="1" s="1"/>
  <c r="H48" i="1"/>
  <c r="H49" i="1" s="1"/>
  <c r="I49" i="1"/>
  <c r="J10" i="2"/>
  <c r="H25" i="1" s="1"/>
  <c r="H10" i="2"/>
  <c r="F26" i="1"/>
  <c r="F10" i="2"/>
  <c r="F25" i="1" s="1"/>
  <c r="A37" i="13" l="1"/>
  <c r="T38" i="13"/>
  <c r="Q37" i="12"/>
  <c r="A36" i="12"/>
  <c r="T37" i="10"/>
  <c r="A36" i="10"/>
  <c r="I116" i="2"/>
  <c r="F116" i="2"/>
  <c r="H31" i="1"/>
  <c r="H32" i="1" s="1"/>
  <c r="H51" i="1" s="1"/>
  <c r="H54" i="1" s="1"/>
  <c r="H10" i="7" s="1"/>
  <c r="H21" i="7" s="1"/>
  <c r="H34" i="7" s="1"/>
  <c r="J116" i="2"/>
  <c r="L116" i="2"/>
  <c r="H116" i="2"/>
  <c r="I31" i="1"/>
  <c r="I32" i="1" s="1"/>
  <c r="I51" i="1" s="1"/>
  <c r="I54" i="1" s="1"/>
  <c r="I10" i="7" s="1"/>
  <c r="I21" i="7" s="1"/>
  <c r="I34" i="7" s="1"/>
  <c r="G25" i="1"/>
  <c r="G31" i="1" s="1"/>
  <c r="G32" i="1" s="1"/>
  <c r="G51" i="1" s="1"/>
  <c r="G54" i="1" s="1"/>
  <c r="G10" i="7" s="1"/>
  <c r="G21" i="7" s="1"/>
  <c r="G34" i="7" s="1"/>
  <c r="F31" i="1"/>
  <c r="F32" i="1" s="1"/>
  <c r="F51" i="1" s="1"/>
  <c r="F54" i="1" s="1"/>
  <c r="F10" i="7" s="1"/>
  <c r="F21" i="7" s="1"/>
  <c r="F34" i="7" s="1"/>
  <c r="T39" i="13" l="1"/>
  <c r="A38" i="13"/>
  <c r="A37" i="12"/>
  <c r="Q38" i="12"/>
  <c r="A37" i="10"/>
  <c r="T38" i="10"/>
  <c r="A39" i="13" l="1"/>
  <c r="T41" i="13"/>
  <c r="Q39" i="12"/>
  <c r="A38" i="12"/>
  <c r="T39" i="10"/>
  <c r="A38" i="10"/>
  <c r="T43" i="13" l="1"/>
  <c r="A43" i="13" s="1"/>
  <c r="A41" i="13"/>
  <c r="A39" i="12"/>
  <c r="Q41" i="12"/>
  <c r="A39" i="10"/>
  <c r="T41" i="10"/>
  <c r="Q43" i="12" l="1"/>
  <c r="A43" i="12" s="1"/>
  <c r="A41" i="12"/>
  <c r="T43" i="10"/>
  <c r="A43" i="10" s="1"/>
  <c r="A41" i="10"/>
</calcChain>
</file>

<file path=xl/comments1.xml><?xml version="1.0" encoding="utf-8"?>
<comments xmlns="http://schemas.openxmlformats.org/spreadsheetml/2006/main">
  <authors>
    <author>cwc</author>
  </authors>
  <commentList>
    <comment ref="A3" authorId="0" shapeId="0">
      <text>
        <r>
          <rPr>
            <sz val="8"/>
            <color indexed="81"/>
            <rFont val="Tahoma"/>
            <family val="2"/>
          </rPr>
          <t>Of the Charter School only. This schedule will NOT include the expenditures of the any applicable component unit.</t>
        </r>
      </text>
    </comment>
    <comment ref="C8" authorId="0" shapeId="0">
      <text>
        <r>
          <rPr>
            <b/>
            <sz val="8"/>
            <color indexed="81"/>
            <rFont val="Tahoma"/>
            <family val="2"/>
          </rPr>
          <t xml:space="preserve">A note about subtotals:
</t>
        </r>
        <r>
          <rPr>
            <sz val="8"/>
            <color indexed="81"/>
            <rFont val="Tahoma"/>
            <family val="2"/>
          </rPr>
          <t>In order to avoid duplicative heading rows, subtotals rows are ABOVE detail rows, when applicable.</t>
        </r>
        <r>
          <rPr>
            <sz val="8"/>
            <color indexed="81"/>
            <rFont val="Tahoma"/>
            <family val="2"/>
          </rPr>
          <t xml:space="preserve">
</t>
        </r>
      </text>
    </comment>
  </commentList>
</comments>
</file>

<file path=xl/sharedStrings.xml><?xml version="1.0" encoding="utf-8"?>
<sst xmlns="http://schemas.openxmlformats.org/spreadsheetml/2006/main" count="774" uniqueCount="415">
  <si>
    <t xml:space="preserve">NAME: </t>
  </si>
  <si>
    <t>Form A1</t>
  </si>
  <si>
    <t xml:space="preserve">Annual Budget </t>
  </si>
  <si>
    <t>Line</t>
  </si>
  <si>
    <t>Instructions/Notes</t>
  </si>
  <si>
    <t>OPERATING REVENUES</t>
  </si>
  <si>
    <t>Grants - State Per Pupil</t>
  </si>
  <si>
    <t>Grants - State Facilities</t>
  </si>
  <si>
    <t>Grants - State Other</t>
  </si>
  <si>
    <t>Other State funding (Testing,  Etc.)</t>
  </si>
  <si>
    <t>Grants - Federal</t>
  </si>
  <si>
    <t>Grants - Private</t>
  </si>
  <si>
    <t>Grants awarded by private (non-governmental) foundations, corporations, or individuals.</t>
  </si>
  <si>
    <t>Nutrition Funding - Federal</t>
  </si>
  <si>
    <t>Funding for nutrition programs is split between the federal and state governments. Split info. can be found at http://www.doe.mass.edu/news/news.asp?id=2533.</t>
  </si>
  <si>
    <t>Nutrition Funding - Fees</t>
  </si>
  <si>
    <t>Fees collected from students/parents for nutrition programs.</t>
  </si>
  <si>
    <t>Other Program Fees</t>
  </si>
  <si>
    <t>Any other fees (other than for nutrition or transportation) that the school collects transportation, uniforms, etc.</t>
  </si>
  <si>
    <t>Contributions, in-kind</t>
  </si>
  <si>
    <t>Contributions, cash</t>
  </si>
  <si>
    <t xml:space="preserve"> </t>
  </si>
  <si>
    <t>Ongoing donations from individuals, businesses, or corporations.</t>
  </si>
  <si>
    <t>Transportation  Fees</t>
  </si>
  <si>
    <t>Fees collected from students or parents for for transportation services.</t>
  </si>
  <si>
    <t>SPED Reimbursements</t>
  </si>
  <si>
    <t>Reimbursements from the State of Hawaii for special education students, if applicable.</t>
  </si>
  <si>
    <t>Other:</t>
  </si>
  <si>
    <t>Please enter a brief description in the highlighted green cell, if applicable.</t>
  </si>
  <si>
    <t>TOTAL OPERATING REVENUES</t>
  </si>
  <si>
    <t>Calculates automatically.</t>
  </si>
  <si>
    <t>OPERATING EXPENSES</t>
  </si>
  <si>
    <t>Administration</t>
  </si>
  <si>
    <t>Charter School figures will be populated from the Sch_FuncExp sheet.</t>
  </si>
  <si>
    <t>Instructional Services</t>
  </si>
  <si>
    <t>Pupil Services</t>
  </si>
  <si>
    <t>Operation &amp; Maintenance of Plant</t>
  </si>
  <si>
    <t>Benefits and Other Fixed Charges</t>
  </si>
  <si>
    <t>Community Services</t>
  </si>
  <si>
    <t>TOTAL OPERATING EXPENSES</t>
  </si>
  <si>
    <t>TOTAL OPERATING GAIN/(LOSS)</t>
  </si>
  <si>
    <t>NONOPERATING REVENUE</t>
  </si>
  <si>
    <t>Grants awarded by private foundations or corporations.</t>
  </si>
  <si>
    <t>Monetary value of in-kind donations for services that would otherwise have been purchased.</t>
  </si>
  <si>
    <t>Contributions, from Component Unit</t>
  </si>
  <si>
    <t>Contributions made to the School by the Component Unit</t>
  </si>
  <si>
    <t>Contributions, Cash</t>
  </si>
  <si>
    <t>One-time donations from individuals or corporations.</t>
  </si>
  <si>
    <t>Rental Income</t>
  </si>
  <si>
    <t>Income generated from rental of space.</t>
  </si>
  <si>
    <t>Interest/Investment Income</t>
  </si>
  <si>
    <t>Income generated from interest/investments.</t>
  </si>
  <si>
    <t>TOTAL NONOPERATING REVENUE</t>
  </si>
  <si>
    <t>NONOPERATING EXPENSES</t>
  </si>
  <si>
    <t>Long-Term Interest</t>
  </si>
  <si>
    <t>TOTAL NONOPERATING EXPENSES</t>
  </si>
  <si>
    <t>TOTAL NONOPERATING GAIN/(LOSS)</t>
  </si>
  <si>
    <t>CHANGES IN NET ASSETS:</t>
  </si>
  <si>
    <t>NET ASSETS AT BEGINNING OF YEAR</t>
  </si>
  <si>
    <t>NET ASSETS AT END OF YEAR</t>
  </si>
  <si>
    <t xml:space="preserve">Calculates automatically. </t>
  </si>
  <si>
    <t>Form A2</t>
  </si>
  <si>
    <r>
      <t xml:space="preserve">Schedule of </t>
    </r>
    <r>
      <rPr>
        <b/>
        <u/>
        <sz val="10"/>
        <color rgb="FFFF0000"/>
        <rFont val="Arial"/>
        <family val="2"/>
      </rPr>
      <t>Budgeted</t>
    </r>
    <r>
      <rPr>
        <b/>
        <sz val="10"/>
        <rFont val="Arial"/>
        <family val="2"/>
      </rPr>
      <t xml:space="preserve"> Functional Expenses</t>
    </r>
  </si>
  <si>
    <t>Crosswalk to EOYR, if possible</t>
  </si>
  <si>
    <t>Functional Category</t>
  </si>
  <si>
    <t>FTE</t>
  </si>
  <si>
    <t>1000 series</t>
  </si>
  <si>
    <t>Calculates automatically - expenses for the Local School Board.</t>
  </si>
  <si>
    <t>1100</t>
  </si>
  <si>
    <t xml:space="preserve">    Contracted Services  </t>
  </si>
  <si>
    <t>LSB contracted professional services, including all related expenses covered by the contract</t>
  </si>
  <si>
    <t xml:space="preserve">    Travel and other expenses</t>
  </si>
  <si>
    <t>Travel and other expenses for Board members such as dues, subscriptions and memberships.</t>
  </si>
  <si>
    <t xml:space="preserve">     Supplies &amp; Materials</t>
  </si>
  <si>
    <t>Supplies and materials for the operation of the LSB</t>
  </si>
  <si>
    <t>Subtotal - School Leadership</t>
  </si>
  <si>
    <t>Calculates automatically - expenses for the School Leadership office.</t>
  </si>
  <si>
    <t>1210, 1220</t>
  </si>
  <si>
    <t xml:space="preserve">    Salaries - Professional</t>
  </si>
  <si>
    <t>Salaries for non-instructional school-wide administrative personnel such as executive director (Principals and Instructional Leaders should be noted in Instructional Services).</t>
  </si>
  <si>
    <t xml:space="preserve">    Contracted Services</t>
  </si>
  <si>
    <t>Contracted professional services, including all related expenses covered by the contract.</t>
  </si>
  <si>
    <t>Subtotal - Business and Finance</t>
  </si>
  <si>
    <t>Calculates automatically - expenses for the Business and Finance office.</t>
  </si>
  <si>
    <t>1410</t>
  </si>
  <si>
    <t>Salaries for non-instructional school-wide administrative personnel such as business manager, accountant, chief financial officer, etc.</t>
  </si>
  <si>
    <t>Subtotal - Human Resources</t>
  </si>
  <si>
    <t>Calculates automatically - expenses for the HR office.</t>
  </si>
  <si>
    <t>1420</t>
  </si>
  <si>
    <t>Salaries for non-instructional school-wide administrative personnel such as an HR director.</t>
  </si>
  <si>
    <t>Subtotal - Legal Services</t>
  </si>
  <si>
    <t>Calculates automatically - expenses for legal representation for the School.</t>
  </si>
  <si>
    <t>1430, 1435</t>
  </si>
  <si>
    <t>Salaries for non-instructional school-wide administrative personnel such as a school attorney.</t>
  </si>
  <si>
    <t>Subtotal - Info. Management &amp; Technology</t>
  </si>
  <si>
    <t>Calculates automatically - expenses that support the data processing needs of the school, including student databases.</t>
  </si>
  <si>
    <t>1450</t>
  </si>
  <si>
    <t>Salaries for non-instructional school-wide administrative personnel such as a network support technician.</t>
  </si>
  <si>
    <t xml:space="preserve">    Supplies and Materials</t>
  </si>
  <si>
    <t>Materials and items of an expendable nature that are consumed or loses their identity through incorporation into a different/more complex unit/substance. Unit price of less than $5000.</t>
  </si>
  <si>
    <t>1230</t>
  </si>
  <si>
    <t xml:space="preserve">    Depreciation for Information Technology</t>
  </si>
  <si>
    <t>Annual depreciation expense for capitalized Information Management and Technology.</t>
  </si>
  <si>
    <t>Subtotal - Development</t>
  </si>
  <si>
    <t>Calculates automatically - expenses related to development, fundraising, and recruitment.</t>
  </si>
  <si>
    <t>Salaries for non-instructional school-wide administrative personnel such as a Director of Development.</t>
  </si>
  <si>
    <t xml:space="preserve">    Fundraising</t>
  </si>
  <si>
    <t>Expenses related to fundraising.</t>
  </si>
  <si>
    <t>1230??</t>
  </si>
  <si>
    <t>Subtotal - Other Administration</t>
  </si>
  <si>
    <t xml:space="preserve">    Salaries - Clerical</t>
  </si>
  <si>
    <t>Salaries for administrative support personnel who prepare, transcribe, systematize or preserve communications, records and transactions.</t>
  </si>
  <si>
    <t xml:space="preserve">    Recruitment/Advertising</t>
  </si>
  <si>
    <t>Recruiting/advertising for students, staff, and board members.</t>
  </si>
  <si>
    <t>Travel and other expenses for staff and the school such as dues, subscriptions and memberships.</t>
  </si>
  <si>
    <t>Office Supplies and postage</t>
  </si>
  <si>
    <t xml:space="preserve">    Other: </t>
  </si>
  <si>
    <t>Dues, Licenses, Permits, Admin Meetings</t>
  </si>
  <si>
    <t>2000 series</t>
  </si>
  <si>
    <t>Subtotal - Instructional Leadership</t>
  </si>
  <si>
    <t>Calculates automatically - expenses for instructional leadership.</t>
  </si>
  <si>
    <t>2100s, 2200s, 2315</t>
  </si>
  <si>
    <t>Salaries for instructional personnel in leadership roles such as Principal/Asst. Principals (undistributed), Curriculum Directors (including SPED), Department Heads, Technology/Instructional Coordinators, Team Leaders, etc.</t>
  </si>
  <si>
    <t>2110, 2120, 2210, 2220, 2250, 2315</t>
  </si>
  <si>
    <t>Materials and items of an expendable nature that is consumed or loses its identity through incorporation into a different/more complex unit/substance. Unit price of less than $5000.</t>
  </si>
  <si>
    <t>Travel and other expenses for staff such as dues, subscriptions and memberships.</t>
  </si>
  <si>
    <t>Subtotal - Classroom and Specialist Teachers</t>
  </si>
  <si>
    <t>Calculates automatically - expenses for teachers.</t>
  </si>
  <si>
    <t>2300</t>
  </si>
  <si>
    <t xml:space="preserve">    Salaries - Teachers, Classroom</t>
  </si>
  <si>
    <t>Salaries for teachers with primary responsibility for teaching designated curriculum to established "classes" of students in a group instruction setting. Also includes itinerant music, art, health, physical education teachers who travel from classroom-to-</t>
  </si>
  <si>
    <t>2305</t>
  </si>
  <si>
    <t xml:space="preserve">    Salaries - Teachers, Specialists</t>
  </si>
  <si>
    <t>2310</t>
  </si>
  <si>
    <t>Subtotal - Other Teaching Services</t>
  </si>
  <si>
    <t>Calculates automatically - expenses for other teaching services.</t>
  </si>
  <si>
    <t>Salaries for Medical/Therapeutic service professionals (OT, PT, Speech, Vision and other therapeutic services that are provided by licensed practitioners), librarians, media center directors, substitute teachers on payroll.</t>
  </si>
  <si>
    <t>2320, 2325, 2340</t>
  </si>
  <si>
    <t xml:space="preserve">    Salaries - Nonclerical Paraprofessionals</t>
  </si>
  <si>
    <t>Salaries for paraprofessionals hired to assist teachers/specialists with classroom instruction or to assist teachers in the preparation or reproduction of instructional materials or operation and maintenance of instructional equipment, or performance of o</t>
  </si>
  <si>
    <t>2330</t>
  </si>
  <si>
    <t>Contracted professional services, including all related expenses covered by the contract, for other teaching services (non-payroll substitute teachers should be included here).</t>
  </si>
  <si>
    <t>Subtotal - Professional Development</t>
  </si>
  <si>
    <t>Calculates automatically - expenses for professional development of instructional personnel.</t>
  </si>
  <si>
    <t>2350s</t>
  </si>
  <si>
    <t>Salaries for full-time or prorated salary (if 50% or greater) of director/staff for professional development, including training for new teachers, new curriculum or instructional practices, master and mentor teachers, coaches; Also salaries of teacher/ins</t>
  </si>
  <si>
    <t>2351, 2353</t>
  </si>
  <si>
    <t>Contracted professional services, including all related expenses covered by the contract, for professional development (non-payroll substitute teachers should be included here).</t>
  </si>
  <si>
    <t>Subtotal - Guidance, Psychological &amp; Testing</t>
  </si>
  <si>
    <t>Calculates automatically - expenses for guidance, psychological, and testing.</t>
  </si>
  <si>
    <t>2700s, 2800s</t>
  </si>
  <si>
    <t>Salaries for Director of Guidance, school social workers, and counselors for guidance, school adjustment, higher education, career planning, and workplace learning placement; psychological evaluations  and other services provided by a licensed mental heal</t>
  </si>
  <si>
    <t>2710, 2720, 2800</t>
  </si>
  <si>
    <t>Contracted professional services, including all related expenses covered by the contract, for guidance, psychological, and testing.</t>
  </si>
  <si>
    <t>Subtotal - Materials, Equipment &amp; Technology</t>
  </si>
  <si>
    <t>Calculates automatically - expenses for materials, equipment &amp; technology.</t>
  </si>
  <si>
    <t xml:space="preserve">    Textbooks &amp; Related Media/Materials</t>
  </si>
  <si>
    <t>Expenditures for all textbooks, workbooks, and materials including accessories, such as CD-ROMS, videos, etc. provided as an integrated package, and printed manuals, used to support direct instructional activities.</t>
  </si>
  <si>
    <t>2410</t>
  </si>
  <si>
    <t xml:space="preserve">    Other Instructional Materials</t>
  </si>
  <si>
    <t>Books and other materials, excluding textbooks, for use in school libraries or classroom libraries (trade books, periodicals, reference materials, etc.).</t>
  </si>
  <si>
    <t>2415</t>
  </si>
  <si>
    <t xml:space="preserve">    Instructional Equipment</t>
  </si>
  <si>
    <t>Non-capitalized expenditures for purchase of science laboratory, physical education, equipment, irrespective of unit cost. Also includes lease/purchase of copy equipment primarily used to produce instructional materials.</t>
  </si>
  <si>
    <t>2420</t>
  </si>
  <si>
    <t xml:space="preserve">    General Instructional Supplies</t>
  </si>
  <si>
    <t>Papers, pens, pencils, crayons, chalk, paint, toner printer cartridges, calculators, etc.</t>
  </si>
  <si>
    <t>2430</t>
  </si>
  <si>
    <t xml:space="preserve">    Other Instructional Services</t>
  </si>
  <si>
    <t>Cost for field trips, including admissions and transportation costs. Also, distance learning services.</t>
  </si>
  <si>
    <t>2440</t>
  </si>
  <si>
    <t xml:space="preserve">    Classroom Instructional Technology</t>
  </si>
  <si>
    <t>Computers, servers, networks, scanners, digital cameras, etc. used in the classroom or in computer laboratories.</t>
  </si>
  <si>
    <t>2451</t>
  </si>
  <si>
    <t xml:space="preserve">    Other Instructional Hardware</t>
  </si>
  <si>
    <t>Computers, servers, networks, scanners, digital cameras, etc. for school libraries and media centers.</t>
  </si>
  <si>
    <t>2453</t>
  </si>
  <si>
    <t xml:space="preserve">    Instructional Software</t>
  </si>
  <si>
    <t>Programs, licenses, CD-ROMs.</t>
  </si>
  <si>
    <t>2455</t>
  </si>
  <si>
    <t xml:space="preserve">    Depreciation for Instructional Equipment</t>
  </si>
  <si>
    <t>Annual depreciation expense for capitalized Instructional Materials, Equipment, &amp; Technology.</t>
  </si>
  <si>
    <t>NA</t>
  </si>
  <si>
    <t>3000 series</t>
  </si>
  <si>
    <t>Salaries - Pupil Services</t>
  </si>
  <si>
    <t>School nurses, registrars,  coaches, etc. on payroll.</t>
  </si>
  <si>
    <t>various salary 3000's</t>
  </si>
  <si>
    <t>Health Services</t>
  </si>
  <si>
    <t>Contracted professional services and related costs, including stipends.</t>
  </si>
  <si>
    <t>Student Transportation (to and from school)</t>
  </si>
  <si>
    <t>Contracted professional services and related costs incurred by the school for Home-to-school student transportation.</t>
  </si>
  <si>
    <t>Depreciation of Transportation Vehicles</t>
  </si>
  <si>
    <t>Annual depreciation expense for capitalized transportation vehicles.</t>
  </si>
  <si>
    <t>Food Services</t>
  </si>
  <si>
    <t>Contracted professional services and related costs, including stipends incurred for the school's food services program.</t>
  </si>
  <si>
    <t>Athletic Services</t>
  </si>
  <si>
    <t>Specify other pupil services expenditures, if applicable.</t>
  </si>
  <si>
    <t>3520/3600</t>
  </si>
  <si>
    <t>4000 series</t>
  </si>
  <si>
    <t>Salaries - Operation &amp; Maintenance of Plant</t>
  </si>
  <si>
    <t>Plant managers, custodians, maintenance, etc.</t>
  </si>
  <si>
    <t>various 4000's salaries</t>
  </si>
  <si>
    <t>Utilities</t>
  </si>
  <si>
    <t>Cost of heating fuel, oil, electricity, gas, water, trash, waste disposal, telephone services, etc.</t>
  </si>
  <si>
    <t>4120 and 4130</t>
  </si>
  <si>
    <t>Maintenance of Buildings &amp; Grounds</t>
  </si>
  <si>
    <t>Includes contracted custodial services and building security.</t>
  </si>
  <si>
    <t>4110, 4210, 4220 (Security = 3600, 4225)</t>
  </si>
  <si>
    <t>Maintenance of Equipment</t>
  </si>
  <si>
    <t>Equipment parts and repair, materials, and tools, contracted services, including vehicles.</t>
  </si>
  <si>
    <t>Networking and Telecommunications</t>
  </si>
  <si>
    <t>Costs for supporting school technology infrastructure, including wiring, PBX Systems, file servers, etc.</t>
  </si>
  <si>
    <t>4400</t>
  </si>
  <si>
    <t>Depreciation of Equipment, Building, &amp; Grounds</t>
  </si>
  <si>
    <t>Annual depreciation expense for capitalized Equipment, Networking and Telecommunications, Building, &amp; Grounds.</t>
  </si>
  <si>
    <t>Rental/Lease of Buildings &amp; Grounds</t>
  </si>
  <si>
    <t>Annual operating lease/rental costs on Building/Grounds.</t>
  </si>
  <si>
    <t>Rental/Lease of Equipment</t>
  </si>
  <si>
    <t>Annual operating lease/rental costs on other operations and maintenance of plant equipment.</t>
  </si>
  <si>
    <t>Furniture &amp; Equipment</t>
  </si>
  <si>
    <t>School Equipment and Furniture</t>
  </si>
  <si>
    <t>Custodial supplies</t>
  </si>
  <si>
    <t>Custodial Supplies</t>
  </si>
  <si>
    <t>Specify other operations &amp; maintenance of plant expenses</t>
  </si>
  <si>
    <t>5000 series</t>
  </si>
  <si>
    <t>Employee Retirement</t>
  </si>
  <si>
    <t>Fringe Benefits</t>
  </si>
  <si>
    <t>5200, 5250</t>
  </si>
  <si>
    <t>Insurance (non-employee)</t>
  </si>
  <si>
    <t>Insurance premiums for property, fire, liability, fidelity bonds; judgments against the school resulting from self-insurance.</t>
  </si>
  <si>
    <t>5400, 5450</t>
  </si>
  <si>
    <t>Specify other fixed charge expenditures, if applicable, which may include costs of public safety inspections.</t>
  </si>
  <si>
    <t>5500</t>
  </si>
  <si>
    <t>6000 series</t>
  </si>
  <si>
    <t>Dissemination Activities</t>
  </si>
  <si>
    <t>Activities designed to disseminate the school's best practices to external groups, including presentations at or hosting of conferences, etc.</t>
  </si>
  <si>
    <t>6200</t>
  </si>
  <si>
    <t>Civic Activities</t>
  </si>
  <si>
    <t>Non-Operating Expenses</t>
  </si>
  <si>
    <t>TOTALS</t>
  </si>
  <si>
    <t>Form A3</t>
  </si>
  <si>
    <r>
      <t>Schedule of</t>
    </r>
    <r>
      <rPr>
        <b/>
        <sz val="11"/>
        <color rgb="FFFF0000"/>
        <rFont val="Arial"/>
        <family val="2"/>
      </rPr>
      <t xml:space="preserve"> Estimated</t>
    </r>
    <r>
      <rPr>
        <b/>
        <sz val="11"/>
        <rFont val="Arial"/>
        <family val="2"/>
      </rPr>
      <t xml:space="preserve"> Monthly Cash Flows</t>
    </r>
  </si>
  <si>
    <t>Year 1</t>
  </si>
  <si>
    <t>Description</t>
  </si>
  <si>
    <t>Total</t>
  </si>
  <si>
    <t>July</t>
  </si>
  <si>
    <t>August</t>
  </si>
  <si>
    <t>September</t>
  </si>
  <si>
    <t>October</t>
  </si>
  <si>
    <t>November</t>
  </si>
  <si>
    <t>December</t>
  </si>
  <si>
    <t>January</t>
  </si>
  <si>
    <t>February</t>
  </si>
  <si>
    <t>March</t>
  </si>
  <si>
    <t>April</t>
  </si>
  <si>
    <t>May</t>
  </si>
  <si>
    <t>June</t>
  </si>
  <si>
    <t>CASH FLOWS FROM OPERATING ACTIVITIES</t>
  </si>
  <si>
    <t xml:space="preserve">  Cash from Government Funding</t>
  </si>
  <si>
    <t xml:space="preserve">      State Sources</t>
  </si>
  <si>
    <t>Include cash receipts from state sources including per pupil amounts. Per pupil amounts are typically distributed in July, November and after January</t>
  </si>
  <si>
    <t xml:space="preserve">      Federal Sources</t>
  </si>
  <si>
    <t>Include cash receipts from federal sources including entitlement program amounts. Federal program amounts are typically distributed in after the school has been determined to be eligible and after necessary applications have been submitted.</t>
  </si>
  <si>
    <t xml:space="preserve">   Local Cash Receipts</t>
  </si>
  <si>
    <t xml:space="preserve">       Cash Contributions</t>
  </si>
  <si>
    <t xml:space="preserve">Enter estimated cash contributions </t>
  </si>
  <si>
    <t xml:space="preserve">       Interest Received</t>
  </si>
  <si>
    <t>Enter estimated interest to be received on deposits</t>
  </si>
  <si>
    <t xml:space="preserve">       Other Local Cash Receipts</t>
  </si>
  <si>
    <t>Enter cash receipts from other local sources</t>
  </si>
  <si>
    <t xml:space="preserve">   Cash Paid to Employees and Vendors</t>
  </si>
  <si>
    <t>Enter cash payments for operations. Enter payments as a negative amount. Do not enter payments for capital assets or principal on debt.</t>
  </si>
  <si>
    <t>Optional lines to use to provide a more detailed accounting of the projected cash payments related to school operations. In the description column add a description of the payment. Enter payments as negative amounts</t>
  </si>
  <si>
    <t>NET CASH PROVIDED (USED) BY OPERATING ACTIVITIES</t>
  </si>
  <si>
    <t xml:space="preserve">       </t>
  </si>
  <si>
    <t>CASH FLOWS FROM INVESTING ACTIVITIES</t>
  </si>
  <si>
    <t xml:space="preserve">       Cash Used to Purchase Capitalized Assets</t>
  </si>
  <si>
    <t xml:space="preserve">Enter amounts used to purchase capitalized assets (furniture, fixtures, equipment, etc.). Enter as negative amounts. </t>
  </si>
  <si>
    <t xml:space="preserve">       Cash Receipts from Sale of Capitalized Assets</t>
  </si>
  <si>
    <t>Enter amounts received upon the sale of capitalized assets (furniture, fixtures, equipment, etc.). Enter as a positive amount.</t>
  </si>
  <si>
    <t>NET CASH PROVIDED (USED) BY INVESTING ACTIVITIES</t>
  </si>
  <si>
    <t>Calculates automatically</t>
  </si>
  <si>
    <t>CASH FLOWS FROM FINANCING ACTIVITIES</t>
  </si>
  <si>
    <t xml:space="preserve">       Proceeds from Debt Obligations</t>
  </si>
  <si>
    <t>Enter cash received from proceeds of debt issued.</t>
  </si>
  <si>
    <t xml:space="preserve">       Proceeds from Capital Leases</t>
  </si>
  <si>
    <t>Enter the purchase price for any capital lease contracts</t>
  </si>
  <si>
    <t xml:space="preserve">       Principal Payments on Debt Obligations</t>
  </si>
  <si>
    <t>Enter the principal portion of debt service payments (interest payments should be reported in the operating activities section).</t>
  </si>
  <si>
    <t xml:space="preserve">       Principal Payments on Capital Leases</t>
  </si>
  <si>
    <t>Enter the principal portion of any cash payments on capital leases.</t>
  </si>
  <si>
    <t>NET CASH PROVIDED (USED) BY FINANCING ACTIVITIES</t>
  </si>
  <si>
    <t>NET CASH INCREASE (DECREASE) FOR THE PERIOD</t>
  </si>
  <si>
    <t>CASH BALANCE, BEGINNING OF THE PERIOD</t>
  </si>
  <si>
    <t>Calculates automatically, except for July - enter july beginning cash balance</t>
  </si>
  <si>
    <t>CASH BALANCE, END OF PERIOD</t>
  </si>
  <si>
    <t>Subtotal - Local School Board (LSB)</t>
  </si>
  <si>
    <t>Information for this cell pulled from the Sch_FuncExp sheet.</t>
  </si>
  <si>
    <t>blue cells - information provided by applicant</t>
  </si>
  <si>
    <t xml:space="preserve">yellow cells - Formula cells, do not enter information. </t>
  </si>
  <si>
    <t>gray cells - leave cell blank, info not applicable</t>
  </si>
  <si>
    <t>For all personnel, please provide a full-time equivalency (FTE) total that corresponds to the salary expense reported.  If individual's work week is 40 hours, then 1.0 FTE.  If less than 40 hours per week need to calculate FTE [ no. of hours scheduled/40hours ]</t>
  </si>
  <si>
    <t xml:space="preserve">Not an expense for the schools </t>
  </si>
  <si>
    <t>For Fiscal Year July 1, 20___ through June 30, 20____</t>
  </si>
  <si>
    <t>Year 0 (Start up Year)</t>
  </si>
  <si>
    <t>Year 3</t>
  </si>
  <si>
    <t>Year 2</t>
  </si>
  <si>
    <t>Year 0 (Start Up)</t>
  </si>
  <si>
    <t>Estimated Beginning Net Assets, For Year 0 (Start up), should be zero</t>
  </si>
  <si>
    <t>Please enter a brief description of other changes in net assets (prior year adjustments, etc.) in the highlighted green cell, if applicable. For Year 0 (Start Up) should be zero.</t>
  </si>
  <si>
    <t>Per pupil funding received by the schools from the Commission or State of HI</t>
  </si>
  <si>
    <t>Facilites funding, if any, received by the school from the Commission or State of HI</t>
  </si>
  <si>
    <t>Grants awarded by the federal government (including those that pass through the Commission such as Title I, Title IIa, Impact Aid, Charter School Start-Up Assistance, etc.)</t>
  </si>
  <si>
    <t xml:space="preserve"> Statement of Net Assets (Balance Sheet)</t>
  </si>
  <si>
    <t>No need to enter information in this cell.  Information is pulled from another schedule or based on a formula.</t>
  </si>
  <si>
    <t>ASSETS</t>
  </si>
  <si>
    <t>Enter Information in this cell.</t>
  </si>
  <si>
    <t>Current Assets</t>
  </si>
  <si>
    <t>Cash and Cash Equivalents</t>
  </si>
  <si>
    <t>Assets that are cash or can be converted into cash immediately.</t>
  </si>
  <si>
    <t>Accounts Receivable net of doubtful accounts</t>
  </si>
  <si>
    <t>A school's claim for money, goods and services from customers and other entities.</t>
  </si>
  <si>
    <t>Grants Receivable - State</t>
  </si>
  <si>
    <t>Claims for goods and services provided under state awarded contracts.</t>
  </si>
  <si>
    <t>Grants Receivable - Federal</t>
  </si>
  <si>
    <t>Claims for goods and services provided under federal awarded contracts.</t>
  </si>
  <si>
    <t>Grants Receivable - Private</t>
  </si>
  <si>
    <t>Claims for goods and services provided from private awards received.</t>
  </si>
  <si>
    <t xml:space="preserve">Contributions Receivable </t>
  </si>
  <si>
    <t>Unconditional promises to give by private individuals or corporations.</t>
  </si>
  <si>
    <t>Due from related parties</t>
  </si>
  <si>
    <t>Amounts to be received from related parties.</t>
  </si>
  <si>
    <t>Prepaid Expenses</t>
  </si>
  <si>
    <t>An expense paid but not incurred as of year end.</t>
  </si>
  <si>
    <t>Short-Term Investments</t>
  </si>
  <si>
    <t>Readily marketable security for which the intention of the school is the conversion to cash in the short term.</t>
  </si>
  <si>
    <t>TOTAL CURRENT ASSETS</t>
  </si>
  <si>
    <t>Noncurrent Assets</t>
  </si>
  <si>
    <t>Capital Assets</t>
  </si>
  <si>
    <t>- Land and Buildings</t>
  </si>
  <si>
    <t>Costs for purchase of land and building inclusive of remodeling, reconditioning, or altering the building purchased to make it available for the purpose for which it was acquired.</t>
  </si>
  <si>
    <t>- Building/Leasehold Improvement</t>
  </si>
  <si>
    <t>Improvements on leased property that revert back to the owners upon termination of the lease.</t>
  </si>
  <si>
    <t>- Furniture and Equipment</t>
  </si>
  <si>
    <t>Purchases of furniture and equipment that meet the school's capitalization policy.</t>
  </si>
  <si>
    <t>- Less Accumulated Depreciation</t>
  </si>
  <si>
    <t>The aggregate, at a given point in time, of the depreciation charges made during the useful life of the fixed asset. Enter as a negative number.</t>
  </si>
  <si>
    <t>Net Capital Assets</t>
  </si>
  <si>
    <t>Restricted cash and cash equivalents</t>
  </si>
  <si>
    <t>Cash resticted by external sources for future purchases.</t>
  </si>
  <si>
    <t>Long-Term Investments</t>
  </si>
  <si>
    <t>Investments that do not meet the criteria of "Short-Term Investments" above.</t>
  </si>
  <si>
    <t>TOTAL NONCURRENT ASSETS</t>
  </si>
  <si>
    <t>TOTAL ASSETS</t>
  </si>
  <si>
    <t>LIABILITIES AND NET ASSETS</t>
  </si>
  <si>
    <t>Current Liabilities</t>
  </si>
  <si>
    <t>Accounts Payable</t>
  </si>
  <si>
    <t>Obligations for goods or services purchased for which invoices have been received.</t>
  </si>
  <si>
    <t>Accrued Expenses</t>
  </si>
  <si>
    <t>An unpaid expense incurred that has not been paid as of the end of the period.</t>
  </si>
  <si>
    <t>Deferred Revenue</t>
  </si>
  <si>
    <t>Cash received for services not performed (i.e., grant funds received that were not expended).</t>
  </si>
  <si>
    <t>Due to related parties</t>
  </si>
  <si>
    <t>Amounts due to related parties.</t>
  </si>
  <si>
    <t>Current Debt Payable</t>
  </si>
  <si>
    <t>Debt obligations due within one year of financial statement date.</t>
  </si>
  <si>
    <t>Current Lease Obligations Payable</t>
  </si>
  <si>
    <t>Lease obligations due within one year of financial statement date.</t>
  </si>
  <si>
    <t>TOTAL CURRENT LIABILITIES</t>
  </si>
  <si>
    <t>Noncurrent Liabilities</t>
  </si>
  <si>
    <t>Noncurrent Lease Obligations</t>
  </si>
  <si>
    <t>Lease obligations due after one year of financial statement date.</t>
  </si>
  <si>
    <t>Long-Term Debt</t>
  </si>
  <si>
    <t>Debt obligations due after one year of financial statement date.</t>
  </si>
  <si>
    <t>TOTAL NONCURRENT LIABILITIES</t>
  </si>
  <si>
    <t>TOTAL LIABILITIES</t>
  </si>
  <si>
    <t>NET ASSETS</t>
  </si>
  <si>
    <t>Investment in capital assets (net of related debt)</t>
  </si>
  <si>
    <t>Represents caital assets reduced by accumulated depreciation and any outstanding debt used to acquire, construct or improve those assets.</t>
  </si>
  <si>
    <t>Restricted:</t>
  </si>
  <si>
    <t>- Temporarily:</t>
  </si>
  <si>
    <t>Please enter a brief description of restriction nature in the highlighted green cell, if applicable.</t>
  </si>
  <si>
    <t>- Permanently:</t>
  </si>
  <si>
    <t>Unrestricted:</t>
  </si>
  <si>
    <t>Net assets that do not meet the definitions of any of the above categories.</t>
  </si>
  <si>
    <t>TOTAL NET ASSETS</t>
  </si>
  <si>
    <t>TOTAL LIABILITIES AND NET ASSETS</t>
  </si>
  <si>
    <t>Year 0</t>
  </si>
  <si>
    <t xml:space="preserve">Calculates automatically.  </t>
  </si>
  <si>
    <t>As of June 30, 20xx</t>
  </si>
  <si>
    <t>Educators and Staff</t>
  </si>
  <si>
    <t>Facility</t>
  </si>
  <si>
    <t>Contract Services</t>
  </si>
  <si>
    <t>Furniture</t>
  </si>
  <si>
    <t>Professional Development</t>
  </si>
  <si>
    <t>Technology</t>
  </si>
  <si>
    <t>Curriculum</t>
  </si>
  <si>
    <t>Misc</t>
  </si>
  <si>
    <t>Contract Services - SASA</t>
  </si>
  <si>
    <t>Academic Coach</t>
  </si>
  <si>
    <t>Director</t>
  </si>
  <si>
    <t>Business Mg/Registrar</t>
  </si>
  <si>
    <t>Summer2018/Audit</t>
  </si>
  <si>
    <t>IT Support</t>
  </si>
  <si>
    <t>SASA/Acct Clerk</t>
  </si>
  <si>
    <t>Summer</t>
  </si>
  <si>
    <t>Split</t>
  </si>
  <si>
    <t>Proj Coor &amp; Student Coor</t>
  </si>
  <si>
    <t>ELL</t>
  </si>
  <si>
    <t>Counselors</t>
  </si>
  <si>
    <t>Education Assist</t>
  </si>
  <si>
    <t>Transpotation</t>
  </si>
  <si>
    <t>IMAG Academy</t>
  </si>
  <si>
    <t>Grant</t>
  </si>
  <si>
    <t>Line-8/14/15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</si>
</sst>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_);\(&quot;$&quot;#,##0\)"/>
    <numFmt numFmtId="44" formatCode="_(&quot;$&quot;* #,##0.00_);_(&quot;$&quot;* \(#,##0.00\);_(&quot;$&quot;* &quot;-&quot;??_);_(@_)"/>
    <numFmt numFmtId="43" formatCode="_(* #,##0.00_);_(* \(#,##0.00\);_(* &quot;-&quot;??_);_(@_)"/>
    <numFmt numFmtId="164" formatCode="0.0"/>
    <numFmt numFmtId="165" formatCode="#,##0.0_);\(#,##0.0\)"/>
    <numFmt numFmtId="166" formatCode="00#"/>
    <numFmt numFmtId="167" formatCode="_(* #,##0_);_(* \(#,##0\);_(* &quot;-&quot;??_);_(@_)"/>
  </numFmts>
  <fonts count="39" x14ac:knownFonts="1">
    <font>
      <sz val="10"/>
      <name val="Arial"/>
      <family val="2"/>
    </font>
    <font>
      <sz val="11"/>
      <color theme="1"/>
      <name val="Calibri"/>
      <family val="2"/>
      <scheme val="minor"/>
    </font>
    <font>
      <sz val="10"/>
      <name val="Arial"/>
      <family val="2"/>
    </font>
    <font>
      <b/>
      <sz val="14"/>
      <name val="Arial"/>
      <family val="2"/>
    </font>
    <font>
      <sz val="9"/>
      <name val="Arial"/>
      <family val="2"/>
    </font>
    <font>
      <sz val="8"/>
      <name val="Helv"/>
    </font>
    <font>
      <b/>
      <sz val="9"/>
      <name val="Arial"/>
      <family val="2"/>
    </font>
    <font>
      <sz val="10"/>
      <name val="Courier"/>
      <family val="3"/>
    </font>
    <font>
      <b/>
      <sz val="10"/>
      <name val="Arial"/>
      <family val="2"/>
    </font>
    <font>
      <sz val="9"/>
      <color indexed="10"/>
      <name val="Arial"/>
      <family val="2"/>
    </font>
    <font>
      <b/>
      <sz val="9"/>
      <color theme="4" tint="-0.499984740745262"/>
      <name val="Arial"/>
      <family val="2"/>
    </font>
    <font>
      <b/>
      <sz val="10"/>
      <color rgb="FFFF0000"/>
      <name val="Arial"/>
      <family val="2"/>
    </font>
    <font>
      <b/>
      <sz val="9"/>
      <name val="Helv"/>
    </font>
    <font>
      <b/>
      <sz val="9"/>
      <color indexed="8"/>
      <name val="Helv"/>
    </font>
    <font>
      <b/>
      <sz val="9"/>
      <color rgb="FFFF0000"/>
      <name val="Arial"/>
      <family val="2"/>
    </font>
    <font>
      <b/>
      <sz val="9"/>
      <color indexed="8"/>
      <name val="Arial"/>
      <family val="2"/>
    </font>
    <font>
      <b/>
      <sz val="9"/>
      <color indexed="10"/>
      <name val="Arial"/>
      <family val="2"/>
    </font>
    <font>
      <sz val="9"/>
      <name val="Helv"/>
    </font>
    <font>
      <b/>
      <sz val="9"/>
      <name val="Helv"/>
      <family val="2"/>
    </font>
    <font>
      <sz val="8"/>
      <name val="Arial"/>
      <family val="2"/>
    </font>
    <font>
      <sz val="7"/>
      <name val="Arial"/>
      <family val="2"/>
    </font>
    <font>
      <b/>
      <u/>
      <sz val="10"/>
      <color rgb="FFFF0000"/>
      <name val="Arial"/>
      <family val="2"/>
    </font>
    <font>
      <b/>
      <sz val="7"/>
      <name val="Arial"/>
      <family val="2"/>
    </font>
    <font>
      <b/>
      <sz val="7"/>
      <color indexed="8"/>
      <name val="Arial"/>
      <family val="2"/>
    </font>
    <font>
      <b/>
      <sz val="12"/>
      <name val="Arial"/>
      <family val="2"/>
    </font>
    <font>
      <b/>
      <sz val="8"/>
      <name val="Arial"/>
      <family val="2"/>
    </font>
    <font>
      <b/>
      <i/>
      <sz val="9"/>
      <name val="Arial"/>
      <family val="2"/>
    </font>
    <font>
      <i/>
      <sz val="9"/>
      <name val="Arial"/>
      <family val="2"/>
    </font>
    <font>
      <sz val="8"/>
      <color indexed="81"/>
      <name val="Tahoma"/>
      <family val="2"/>
    </font>
    <font>
      <b/>
      <sz val="8"/>
      <color indexed="81"/>
      <name val="Tahoma"/>
      <family val="2"/>
    </font>
    <font>
      <b/>
      <sz val="11"/>
      <name val="Arial"/>
      <family val="2"/>
    </font>
    <font>
      <b/>
      <sz val="11"/>
      <color rgb="FFFF0000"/>
      <name val="Arial"/>
      <family val="2"/>
    </font>
    <font>
      <b/>
      <i/>
      <u/>
      <sz val="10"/>
      <name val="Arial"/>
      <family val="2"/>
    </font>
    <font>
      <b/>
      <u/>
      <sz val="9"/>
      <name val="Arial"/>
      <family val="2"/>
    </font>
    <font>
      <sz val="9"/>
      <color indexed="8"/>
      <name val="Arial"/>
      <family val="2"/>
    </font>
    <font>
      <sz val="9"/>
      <color indexed="12"/>
      <name val="Arial"/>
      <family val="2"/>
    </font>
    <font>
      <b/>
      <sz val="9"/>
      <color indexed="12"/>
      <name val="Arial"/>
      <family val="2"/>
    </font>
    <font>
      <b/>
      <i/>
      <sz val="10"/>
      <name val="Arial"/>
      <family val="2"/>
    </font>
    <font>
      <b/>
      <sz val="10"/>
      <name val="Helv"/>
      <family val="2"/>
    </font>
  </fonts>
  <fills count="12">
    <fill>
      <patternFill patternType="none"/>
    </fill>
    <fill>
      <patternFill patternType="gray125"/>
    </fill>
    <fill>
      <patternFill patternType="solid">
        <fgColor theme="3" tint="0.59999389629810485"/>
        <bgColor indexed="64"/>
      </patternFill>
    </fill>
    <fill>
      <patternFill patternType="solid">
        <fgColor indexed="43"/>
        <bgColor indexed="64"/>
      </patternFill>
    </fill>
    <fill>
      <patternFill patternType="solid">
        <fgColor indexed="22"/>
        <bgColor indexed="64"/>
      </patternFill>
    </fill>
    <fill>
      <patternFill patternType="solid">
        <fgColor indexed="42"/>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rgb="FFFFFF99"/>
        <bgColor indexed="64"/>
      </patternFill>
    </fill>
    <fill>
      <patternFill patternType="solid">
        <fgColor rgb="FF8DB4E2"/>
        <bgColor indexed="64"/>
      </patternFill>
    </fill>
    <fill>
      <patternFill patternType="solid">
        <fgColor rgb="FFC0C0C0"/>
        <bgColor indexed="64"/>
      </patternFill>
    </fill>
    <fill>
      <patternFill patternType="solid">
        <fgColor rgb="FFCCECFF"/>
        <bgColor indexed="64"/>
      </patternFill>
    </fill>
  </fills>
  <borders count="19">
    <border>
      <left/>
      <right/>
      <top/>
      <bottom/>
      <diagonal/>
    </border>
    <border>
      <left/>
      <right/>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medium">
        <color auto="1"/>
      </bottom>
      <diagonal/>
    </border>
    <border>
      <left/>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23"/>
      </top>
      <bottom/>
      <diagonal/>
    </border>
    <border>
      <left/>
      <right/>
      <top/>
      <bottom style="thin">
        <color indexed="23"/>
      </bottom>
      <diagonal/>
    </border>
    <border>
      <left/>
      <right/>
      <top style="thin">
        <color auto="1"/>
      </top>
      <bottom style="thin">
        <color auto="1"/>
      </bottom>
      <diagonal/>
    </border>
    <border>
      <left/>
      <right style="thin">
        <color auto="1"/>
      </right>
      <top/>
      <bottom/>
      <diagonal/>
    </border>
    <border>
      <left/>
      <right style="thin">
        <color auto="1"/>
      </right>
      <top/>
      <bottom style="medium">
        <color auto="1"/>
      </bottom>
      <diagonal/>
    </border>
    <border>
      <left style="thin">
        <color auto="1"/>
      </left>
      <right style="thin">
        <color auto="1"/>
      </right>
      <top/>
      <bottom style="medium">
        <color auto="1"/>
      </bottom>
      <diagonal/>
    </border>
  </borders>
  <cellStyleXfs count="12">
    <xf numFmtId="0" fontId="0" fillId="0" borderId="0"/>
    <xf numFmtId="43" fontId="2" fillId="0" borderId="0" applyFont="0" applyFill="0" applyBorder="0" applyAlignment="0" applyProtection="0"/>
    <xf numFmtId="5" fontId="5" fillId="0" borderId="0"/>
    <xf numFmtId="0" fontId="7" fillId="0" borderId="0"/>
    <xf numFmtId="5" fontId="5" fillId="0" borderId="0"/>
    <xf numFmtId="0" fontId="2"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cellStyleXfs>
  <cellXfs count="356">
    <xf numFmtId="0" fontId="0" fillId="0" borderId="0" xfId="0"/>
    <xf numFmtId="0" fontId="3" fillId="0" borderId="0" xfId="0" applyFont="1" applyBorder="1" applyAlignment="1" applyProtection="1">
      <alignment horizontal="left"/>
    </xf>
    <xf numFmtId="0" fontId="4" fillId="0" borderId="0" xfId="0" applyFont="1" applyBorder="1" applyProtection="1"/>
    <xf numFmtId="5" fontId="6" fillId="0" borderId="0" xfId="2" applyFont="1" applyBorder="1" applyAlignment="1" applyProtection="1">
      <alignment horizontal="right"/>
    </xf>
    <xf numFmtId="0" fontId="6" fillId="2" borderId="1" xfId="2" applyNumberFormat="1" applyFont="1" applyFill="1" applyBorder="1" applyAlignment="1" applyProtection="1"/>
    <xf numFmtId="0" fontId="4" fillId="0" borderId="0" xfId="0" applyFont="1" applyAlignment="1" applyProtection="1">
      <alignment horizontal="right"/>
    </xf>
    <xf numFmtId="0" fontId="4" fillId="0" borderId="0" xfId="0" applyFont="1" applyBorder="1" applyAlignment="1" applyProtection="1">
      <alignment horizontal="right"/>
    </xf>
    <xf numFmtId="0" fontId="4" fillId="0" borderId="0" xfId="0" applyFont="1" applyProtection="1"/>
    <xf numFmtId="5" fontId="12" fillId="0" borderId="0" xfId="4" applyFont="1" applyBorder="1" applyAlignment="1" applyProtection="1">
      <alignment horizontal="right" vertical="center"/>
    </xf>
    <xf numFmtId="5" fontId="13" fillId="0" borderId="0" xfId="4" applyFont="1" applyBorder="1" applyAlignment="1" applyProtection="1"/>
    <xf numFmtId="0" fontId="6" fillId="0" borderId="0" xfId="0" applyFont="1" applyBorder="1" applyAlignment="1" applyProtection="1">
      <alignment horizontal="center"/>
    </xf>
    <xf numFmtId="5" fontId="17" fillId="0" borderId="0" xfId="4" applyFont="1" applyBorder="1" applyProtection="1"/>
    <xf numFmtId="0" fontId="6" fillId="0" borderId="0" xfId="0" applyFont="1" applyFill="1" applyBorder="1" applyAlignment="1" applyProtection="1">
      <alignment horizontal="center"/>
    </xf>
    <xf numFmtId="0" fontId="6" fillId="0" borderId="8" xfId="0" applyFont="1" applyBorder="1" applyAlignment="1" applyProtection="1">
      <alignment horizontal="right"/>
    </xf>
    <xf numFmtId="5" fontId="6" fillId="0" borderId="0" xfId="4" applyFont="1" applyBorder="1" applyAlignment="1" applyProtection="1">
      <alignment horizontal="right" wrapText="1"/>
    </xf>
    <xf numFmtId="0" fontId="6" fillId="0" borderId="0" xfId="0" applyFont="1" applyFill="1" applyBorder="1" applyAlignment="1" applyProtection="1">
      <alignment horizontal="left"/>
    </xf>
    <xf numFmtId="37" fontId="4" fillId="0" borderId="0" xfId="0" applyNumberFormat="1" applyFont="1" applyFill="1" applyBorder="1" applyAlignment="1" applyProtection="1">
      <alignment horizontal="right"/>
    </xf>
    <xf numFmtId="37" fontId="17" fillId="0" borderId="0" xfId="0" applyNumberFormat="1" applyFont="1" applyFill="1" applyBorder="1" applyProtection="1"/>
    <xf numFmtId="0" fontId="4" fillId="0" borderId="9" xfId="0" applyFont="1" applyBorder="1" applyProtection="1"/>
    <xf numFmtId="0" fontId="4" fillId="0" borderId="9" xfId="0" applyFont="1" applyBorder="1" applyAlignment="1" applyProtection="1"/>
    <xf numFmtId="43" fontId="4" fillId="2" borderId="10" xfId="1" applyFont="1" applyFill="1" applyBorder="1" applyAlignment="1" applyProtection="1">
      <alignment horizontal="right"/>
      <protection locked="0"/>
    </xf>
    <xf numFmtId="43" fontId="17" fillId="3" borderId="10" xfId="1" applyFont="1" applyFill="1" applyBorder="1" applyProtection="1"/>
    <xf numFmtId="0" fontId="4" fillId="0" borderId="9" xfId="0" applyFont="1" applyBorder="1" applyAlignment="1" applyProtection="1">
      <alignment horizontal="right"/>
    </xf>
    <xf numFmtId="0" fontId="4" fillId="0" borderId="9" xfId="0" applyFont="1" applyFill="1" applyBorder="1" applyAlignment="1" applyProtection="1"/>
    <xf numFmtId="43" fontId="17" fillId="2" borderId="10" xfId="1" applyFont="1" applyFill="1" applyBorder="1" applyProtection="1">
      <protection locked="0"/>
    </xf>
    <xf numFmtId="0" fontId="4" fillId="2" borderId="9" xfId="0" applyFont="1" applyFill="1" applyBorder="1" applyAlignment="1" applyProtection="1">
      <protection locked="0"/>
    </xf>
    <xf numFmtId="43" fontId="4" fillId="2" borderId="10" xfId="1" applyFont="1" applyFill="1" applyBorder="1" applyAlignment="1" applyProtection="1">
      <protection locked="0"/>
    </xf>
    <xf numFmtId="0" fontId="6" fillId="0" borderId="9" xfId="0" applyFont="1" applyFill="1" applyBorder="1" applyAlignment="1" applyProtection="1"/>
    <xf numFmtId="43" fontId="4" fillId="0" borderId="0" xfId="1" applyFont="1" applyBorder="1" applyAlignment="1" applyProtection="1">
      <alignment horizontal="right"/>
    </xf>
    <xf numFmtId="43" fontId="4" fillId="0" borderId="0" xfId="1" applyFont="1" applyBorder="1" applyProtection="1"/>
    <xf numFmtId="0" fontId="4" fillId="0" borderId="0" xfId="0" applyFont="1" applyAlignment="1" applyProtection="1"/>
    <xf numFmtId="0" fontId="6" fillId="0" borderId="0" xfId="0" applyFont="1" applyBorder="1" applyProtection="1"/>
    <xf numFmtId="43" fontId="4" fillId="0" borderId="0" xfId="1" applyFont="1" applyFill="1" applyBorder="1" applyAlignment="1" applyProtection="1">
      <alignment horizontal="right"/>
    </xf>
    <xf numFmtId="43" fontId="17" fillId="0" borderId="0" xfId="1" applyFont="1" applyFill="1" applyBorder="1" applyProtection="1"/>
    <xf numFmtId="1" fontId="4" fillId="0" borderId="9" xfId="0" applyNumberFormat="1" applyFont="1" applyBorder="1" applyProtection="1"/>
    <xf numFmtId="0" fontId="4" fillId="0" borderId="9" xfId="0" applyFont="1" applyBorder="1" applyAlignment="1" applyProtection="1">
      <alignment horizontal="left"/>
    </xf>
    <xf numFmtId="43" fontId="4" fillId="3" borderId="10" xfId="1" applyFont="1" applyFill="1" applyBorder="1" applyAlignment="1" applyProtection="1">
      <alignment horizontal="right"/>
    </xf>
    <xf numFmtId="43" fontId="4" fillId="2" borderId="10" xfId="1" applyFont="1" applyFill="1" applyBorder="1" applyProtection="1">
      <protection locked="0"/>
    </xf>
    <xf numFmtId="0" fontId="6" fillId="0" borderId="9" xfId="0" applyFont="1" applyBorder="1" applyProtection="1"/>
    <xf numFmtId="43" fontId="17" fillId="3" borderId="10" xfId="1" applyFont="1" applyFill="1" applyBorder="1" applyAlignment="1" applyProtection="1">
      <alignment horizontal="right"/>
    </xf>
    <xf numFmtId="0" fontId="4" fillId="0" borderId="0" xfId="0" applyFont="1" applyBorder="1" applyAlignment="1" applyProtection="1">
      <alignment horizontal="left"/>
    </xf>
    <xf numFmtId="0" fontId="4" fillId="0" borderId="0" xfId="0" applyFont="1" applyFill="1" applyBorder="1" applyProtection="1"/>
    <xf numFmtId="0" fontId="4" fillId="0" borderId="0" xfId="0" applyFont="1" applyFill="1" applyProtection="1"/>
    <xf numFmtId="0" fontId="6" fillId="0" borderId="0" xfId="0" applyFont="1" applyFill="1" applyBorder="1" applyProtection="1"/>
    <xf numFmtId="0" fontId="4" fillId="0" borderId="0" xfId="0" applyFont="1" applyFill="1" applyBorder="1" applyAlignment="1" applyProtection="1">
      <alignment horizontal="right"/>
    </xf>
    <xf numFmtId="0" fontId="4" fillId="0" borderId="9" xfId="0" applyFont="1" applyFill="1" applyBorder="1" applyProtection="1"/>
    <xf numFmtId="0" fontId="4" fillId="0" borderId="9" xfId="0" applyFont="1" applyFill="1" applyBorder="1" applyAlignment="1" applyProtection="1">
      <alignment horizontal="left"/>
    </xf>
    <xf numFmtId="0" fontId="6" fillId="0" borderId="9" xfId="0" applyFont="1" applyFill="1" applyBorder="1" applyProtection="1"/>
    <xf numFmtId="0" fontId="4" fillId="0" borderId="0" xfId="0" applyFont="1" applyFill="1" applyBorder="1" applyAlignment="1" applyProtection="1">
      <alignment horizontal="left"/>
    </xf>
    <xf numFmtId="1" fontId="4" fillId="0" borderId="0" xfId="0" applyNumberFormat="1" applyFont="1" applyFill="1" applyBorder="1" applyProtection="1"/>
    <xf numFmtId="43" fontId="17" fillId="0" borderId="0" xfId="1" applyFont="1" applyFill="1" applyBorder="1" applyAlignment="1" applyProtection="1">
      <alignment horizontal="right"/>
    </xf>
    <xf numFmtId="1" fontId="4" fillId="0" borderId="0" xfId="0" applyNumberFormat="1" applyFont="1" applyFill="1" applyBorder="1" applyAlignment="1" applyProtection="1">
      <alignment horizontal="right"/>
    </xf>
    <xf numFmtId="0" fontId="4" fillId="5" borderId="1" xfId="0" applyFont="1" applyFill="1" applyBorder="1" applyAlignment="1" applyProtection="1">
      <protection locked="0"/>
    </xf>
    <xf numFmtId="43" fontId="17" fillId="2" borderId="10" xfId="1" applyFont="1" applyFill="1" applyBorder="1" applyAlignment="1" applyProtection="1">
      <alignment horizontal="right"/>
      <protection locked="0"/>
    </xf>
    <xf numFmtId="0" fontId="18" fillId="0" borderId="0" xfId="0" applyFont="1" applyBorder="1" applyAlignment="1" applyProtection="1">
      <alignment horizontal="left"/>
    </xf>
    <xf numFmtId="0" fontId="18" fillId="0" borderId="0" xfId="0" applyFont="1" applyBorder="1" applyProtection="1"/>
    <xf numFmtId="0" fontId="3" fillId="0" borderId="0" xfId="0" applyNumberFormat="1" applyFont="1" applyBorder="1" applyAlignment="1" applyProtection="1">
      <alignment horizontal="right"/>
    </xf>
    <xf numFmtId="0" fontId="6" fillId="0" borderId="0" xfId="2" applyNumberFormat="1" applyFont="1" applyFill="1" applyBorder="1" applyAlignment="1" applyProtection="1"/>
    <xf numFmtId="164" fontId="2" fillId="0" borderId="0" xfId="0" applyNumberFormat="1" applyFont="1" applyBorder="1" applyAlignment="1" applyProtection="1">
      <alignment horizontal="center"/>
    </xf>
    <xf numFmtId="0" fontId="19" fillId="0" borderId="0" xfId="0" applyFont="1" applyBorder="1" applyProtection="1"/>
    <xf numFmtId="0" fontId="4" fillId="0" borderId="0" xfId="0" applyNumberFormat="1" applyFont="1" applyBorder="1" applyAlignment="1" applyProtection="1">
      <alignment horizontal="right"/>
    </xf>
    <xf numFmtId="0" fontId="4" fillId="0" borderId="0" xfId="0" applyFont="1" applyBorder="1" applyAlignment="1" applyProtection="1">
      <alignment horizontal="center"/>
    </xf>
    <xf numFmtId="0" fontId="4" fillId="0" borderId="0" xfId="0" applyFont="1" applyBorder="1" applyAlignment="1" applyProtection="1">
      <alignment horizontal="left" vertical="top"/>
    </xf>
    <xf numFmtId="49" fontId="20" fillId="0" borderId="0" xfId="0" applyNumberFormat="1" applyFont="1" applyBorder="1" applyAlignment="1" applyProtection="1">
      <alignment horizontal="left"/>
    </xf>
    <xf numFmtId="164" fontId="4" fillId="0" borderId="0" xfId="0" applyNumberFormat="1" applyFont="1" applyBorder="1" applyAlignment="1" applyProtection="1">
      <alignment horizontal="center"/>
    </xf>
    <xf numFmtId="0" fontId="6" fillId="0" borderId="0" xfId="0" applyFont="1" applyBorder="1" applyAlignment="1" applyProtection="1"/>
    <xf numFmtId="0" fontId="8" fillId="0" borderId="0" xfId="0" applyFont="1" applyAlignment="1" applyProtection="1">
      <alignment horizontal="center"/>
    </xf>
    <xf numFmtId="164" fontId="8" fillId="0" borderId="0" xfId="0" applyNumberFormat="1" applyFont="1" applyAlignment="1" applyProtection="1">
      <alignment horizontal="center"/>
    </xf>
    <xf numFmtId="0" fontId="4" fillId="0" borderId="0" xfId="0" applyNumberFormat="1" applyFont="1" applyFill="1" applyBorder="1" applyAlignment="1" applyProtection="1">
      <alignment horizontal="right"/>
    </xf>
    <xf numFmtId="0" fontId="19" fillId="0" borderId="0" xfId="0" applyFont="1" applyFill="1" applyBorder="1" applyProtection="1"/>
    <xf numFmtId="0" fontId="22" fillId="0" borderId="10" xfId="0" applyNumberFormat="1" applyFont="1" applyFill="1" applyBorder="1" applyAlignment="1" applyProtection="1">
      <alignment horizontal="center"/>
    </xf>
    <xf numFmtId="0" fontId="22" fillId="0" borderId="10" xfId="4" applyNumberFormat="1" applyFont="1" applyFill="1" applyBorder="1" applyAlignment="1" applyProtection="1">
      <alignment horizontal="center"/>
    </xf>
    <xf numFmtId="0" fontId="23" fillId="0" borderId="10" xfId="0" applyNumberFormat="1" applyFont="1" applyFill="1" applyBorder="1" applyAlignment="1" applyProtection="1">
      <alignment horizontal="center"/>
    </xf>
    <xf numFmtId="0" fontId="4" fillId="0" borderId="0" xfId="0" applyFont="1" applyFill="1" applyBorder="1" applyAlignment="1" applyProtection="1">
      <alignment horizontal="center"/>
    </xf>
    <xf numFmtId="0" fontId="4" fillId="0" borderId="0" xfId="0" applyFont="1" applyFill="1" applyBorder="1" applyAlignment="1" applyProtection="1">
      <alignment horizontal="left" vertical="top"/>
    </xf>
    <xf numFmtId="49" fontId="20" fillId="0" borderId="0" xfId="0" applyNumberFormat="1" applyFont="1" applyFill="1" applyBorder="1" applyAlignment="1" applyProtection="1">
      <alignment horizontal="left"/>
    </xf>
    <xf numFmtId="0" fontId="6" fillId="0" borderId="0" xfId="0" applyFont="1" applyBorder="1" applyAlignment="1" applyProtection="1">
      <alignment horizontal="right"/>
    </xf>
    <xf numFmtId="5" fontId="6" fillId="0" borderId="0" xfId="4" applyFont="1" applyBorder="1" applyAlignment="1" applyProtection="1">
      <alignment horizontal="center"/>
    </xf>
    <xf numFmtId="5" fontId="4" fillId="0" borderId="0" xfId="4" applyFont="1" applyBorder="1" applyProtection="1"/>
    <xf numFmtId="49" fontId="22" fillId="0" borderId="0" xfId="0" applyNumberFormat="1" applyFont="1" applyBorder="1" applyAlignment="1" applyProtection="1">
      <alignment horizontal="left" wrapText="1"/>
    </xf>
    <xf numFmtId="0" fontId="6" fillId="0" borderId="8" xfId="0" applyFont="1" applyBorder="1" applyAlignment="1" applyProtection="1">
      <alignment horizontal="right" wrapText="1"/>
    </xf>
    <xf numFmtId="0" fontId="6" fillId="0" borderId="8" xfId="0" applyFont="1" applyBorder="1" applyProtection="1"/>
    <xf numFmtId="5" fontId="6" fillId="0" borderId="8" xfId="4" applyFont="1" applyBorder="1" applyAlignment="1" applyProtection="1">
      <alignment horizontal="center"/>
    </xf>
    <xf numFmtId="0" fontId="6" fillId="0" borderId="0" xfId="0" applyNumberFormat="1" applyFont="1" applyBorder="1" applyAlignment="1" applyProtection="1">
      <alignment horizontal="right"/>
    </xf>
    <xf numFmtId="164" fontId="19" fillId="0" borderId="0" xfId="0" applyNumberFormat="1" applyFont="1" applyBorder="1" applyAlignment="1" applyProtection="1">
      <alignment horizontal="center"/>
    </xf>
    <xf numFmtId="0" fontId="6" fillId="0" borderId="9" xfId="0" applyFont="1" applyBorder="1" applyAlignment="1" applyProtection="1">
      <alignment horizontal="right"/>
    </xf>
    <xf numFmtId="0" fontId="6" fillId="0" borderId="9" xfId="0" applyFont="1" applyBorder="1" applyAlignment="1" applyProtection="1">
      <alignment horizontal="left"/>
    </xf>
    <xf numFmtId="43" fontId="19" fillId="3" borderId="10" xfId="1" applyFont="1" applyFill="1" applyBorder="1" applyAlignment="1" applyProtection="1"/>
    <xf numFmtId="165" fontId="19" fillId="3" borderId="10" xfId="0" applyNumberFormat="1" applyFont="1" applyFill="1" applyBorder="1" applyAlignment="1" applyProtection="1">
      <alignment horizontal="center"/>
    </xf>
    <xf numFmtId="0" fontId="4" fillId="0" borderId="9" xfId="0" applyFont="1" applyBorder="1" applyAlignment="1" applyProtection="1">
      <alignment horizontal="center"/>
    </xf>
    <xf numFmtId="49" fontId="22" fillId="0" borderId="0" xfId="0" applyNumberFormat="1" applyFont="1" applyBorder="1" applyAlignment="1" applyProtection="1">
      <alignment horizontal="left"/>
    </xf>
    <xf numFmtId="0" fontId="26" fillId="0" borderId="9" xfId="0" applyFont="1" applyBorder="1" applyAlignment="1" applyProtection="1">
      <alignment horizontal="right"/>
    </xf>
    <xf numFmtId="0" fontId="26" fillId="0" borderId="9" xfId="0" applyFont="1" applyBorder="1" applyProtection="1"/>
    <xf numFmtId="164" fontId="19" fillId="4" borderId="10" xfId="0" applyNumberFormat="1" applyFont="1" applyFill="1" applyBorder="1" applyAlignment="1" applyProtection="1">
      <alignment horizontal="center"/>
    </xf>
    <xf numFmtId="0" fontId="4" fillId="0" borderId="9" xfId="0" applyNumberFormat="1" applyFont="1" applyBorder="1" applyAlignment="1" applyProtection="1">
      <alignment horizontal="right"/>
    </xf>
    <xf numFmtId="43" fontId="19" fillId="2" borderId="10" xfId="1" applyFont="1" applyFill="1" applyBorder="1" applyAlignment="1" applyProtection="1"/>
    <xf numFmtId="166" fontId="4" fillId="0" borderId="9" xfId="0" applyNumberFormat="1" applyFont="1" applyBorder="1" applyAlignment="1" applyProtection="1">
      <alignment horizontal="left"/>
    </xf>
    <xf numFmtId="164" fontId="19" fillId="3" borderId="10" xfId="0" applyNumberFormat="1" applyFont="1" applyFill="1" applyBorder="1" applyAlignment="1" applyProtection="1">
      <alignment horizontal="center"/>
    </xf>
    <xf numFmtId="166" fontId="4" fillId="0" borderId="9" xfId="0" applyNumberFormat="1" applyFont="1" applyBorder="1" applyAlignment="1" applyProtection="1">
      <alignment horizontal="center"/>
    </xf>
    <xf numFmtId="164" fontId="19" fillId="2" borderId="10" xfId="0" applyNumberFormat="1" applyFont="1" applyFill="1" applyBorder="1" applyAlignment="1" applyProtection="1">
      <alignment horizontal="center"/>
    </xf>
    <xf numFmtId="166" fontId="27" fillId="0" borderId="9" xfId="0" applyNumberFormat="1" applyFont="1" applyBorder="1" applyAlignment="1" applyProtection="1">
      <alignment horizontal="left"/>
    </xf>
    <xf numFmtId="0" fontId="4" fillId="0" borderId="13" xfId="0" applyNumberFormat="1" applyFont="1" applyBorder="1" applyAlignment="1" applyProtection="1">
      <alignment horizontal="right"/>
    </xf>
    <xf numFmtId="0" fontId="4" fillId="0" borderId="13" xfId="0" applyFont="1" applyBorder="1" applyAlignment="1" applyProtection="1">
      <alignment horizontal="left"/>
    </xf>
    <xf numFmtId="0" fontId="4" fillId="0" borderId="13" xfId="0" applyFont="1" applyFill="1" applyBorder="1" applyProtection="1"/>
    <xf numFmtId="43" fontId="19" fillId="2" borderId="3" xfId="1" applyFont="1" applyFill="1" applyBorder="1" applyAlignment="1" applyProtection="1"/>
    <xf numFmtId="164" fontId="19" fillId="4" borderId="3" xfId="0" applyNumberFormat="1" applyFont="1" applyFill="1" applyBorder="1" applyAlignment="1" applyProtection="1">
      <alignment horizontal="center"/>
    </xf>
    <xf numFmtId="0" fontId="4" fillId="0" borderId="13" xfId="0" applyFont="1" applyBorder="1" applyAlignment="1" applyProtection="1">
      <alignment horizontal="center"/>
    </xf>
    <xf numFmtId="43" fontId="19" fillId="0" borderId="0" xfId="1" applyFont="1" applyFill="1" applyBorder="1" applyAlignment="1" applyProtection="1"/>
    <xf numFmtId="164" fontId="19" fillId="0" borderId="0" xfId="0" applyNumberFormat="1" applyFont="1" applyFill="1" applyBorder="1" applyAlignment="1" applyProtection="1">
      <alignment horizontal="center"/>
    </xf>
    <xf numFmtId="0" fontId="6" fillId="0" borderId="14" xfId="0" applyNumberFormat="1" applyFont="1" applyBorder="1" applyAlignment="1" applyProtection="1">
      <alignment horizontal="right"/>
    </xf>
    <xf numFmtId="0" fontId="4" fillId="0" borderId="14" xfId="0" applyFont="1" applyBorder="1" applyAlignment="1" applyProtection="1">
      <alignment horizontal="left"/>
    </xf>
    <xf numFmtId="0" fontId="6" fillId="0" borderId="14" xfId="0" applyFont="1" applyBorder="1" applyAlignment="1" applyProtection="1">
      <alignment horizontal="left"/>
    </xf>
    <xf numFmtId="37" fontId="19" fillId="3" borderId="10" xfId="0" applyNumberFormat="1" applyFont="1" applyFill="1" applyBorder="1" applyAlignment="1" applyProtection="1"/>
    <xf numFmtId="0" fontId="4" fillId="0" borderId="14" xfId="0" applyFont="1" applyBorder="1" applyAlignment="1" applyProtection="1">
      <alignment horizontal="center"/>
    </xf>
    <xf numFmtId="0" fontId="4" fillId="0" borderId="14" xfId="0" applyFont="1" applyBorder="1" applyProtection="1"/>
    <xf numFmtId="165" fontId="19" fillId="2" borderId="10" xfId="0" applyNumberFormat="1" applyFont="1" applyFill="1" applyBorder="1" applyAlignment="1" applyProtection="1">
      <alignment horizontal="center"/>
    </xf>
    <xf numFmtId="0" fontId="6" fillId="0" borderId="9" xfId="0" applyNumberFormat="1" applyFont="1" applyBorder="1" applyAlignment="1" applyProtection="1">
      <alignment horizontal="right"/>
    </xf>
    <xf numFmtId="49" fontId="20" fillId="0" borderId="0" xfId="0" applyNumberFormat="1" applyFont="1" applyFill="1" applyBorder="1" applyAlignment="1" applyProtection="1">
      <alignment horizontal="left" vertical="top"/>
    </xf>
    <xf numFmtId="0" fontId="4" fillId="0" borderId="9" xfId="0" applyFont="1" applyFill="1" applyBorder="1" applyAlignment="1" applyProtection="1">
      <alignment horizontal="center"/>
    </xf>
    <xf numFmtId="0" fontId="0" fillId="0" borderId="9" xfId="0" applyBorder="1" applyProtection="1"/>
    <xf numFmtId="0" fontId="0" fillId="0" borderId="0" xfId="0" applyProtection="1"/>
    <xf numFmtId="43" fontId="19" fillId="0" borderId="0" xfId="1" applyFont="1" applyProtection="1"/>
    <xf numFmtId="0" fontId="0" fillId="0" borderId="9" xfId="0" applyBorder="1" applyAlignment="1" applyProtection="1">
      <alignment horizontal="center"/>
    </xf>
    <xf numFmtId="0" fontId="18" fillId="0" borderId="9" xfId="0" applyFont="1" applyBorder="1" applyAlignment="1" applyProtection="1">
      <alignment horizontal="left"/>
    </xf>
    <xf numFmtId="43" fontId="19" fillId="3" borderId="10" xfId="1" applyFont="1" applyFill="1" applyBorder="1" applyAlignment="1" applyProtection="1">
      <alignment horizontal="right"/>
    </xf>
    <xf numFmtId="0" fontId="4" fillId="0" borderId="0" xfId="0" applyNumberFormat="1" applyFont="1" applyAlignment="1" applyProtection="1">
      <alignment horizontal="right"/>
    </xf>
    <xf numFmtId="37" fontId="20" fillId="0" borderId="0" xfId="0" applyNumberFormat="1" applyFont="1" applyFill="1" applyBorder="1" applyProtection="1"/>
    <xf numFmtId="37" fontId="19" fillId="0" borderId="0" xfId="0" applyNumberFormat="1" applyFont="1" applyFill="1" applyBorder="1" applyProtection="1"/>
    <xf numFmtId="0" fontId="4" fillId="0" borderId="0" xfId="0" applyFont="1" applyAlignment="1" applyProtection="1">
      <alignment horizontal="center"/>
    </xf>
    <xf numFmtId="0" fontId="19" fillId="0" borderId="0" xfId="0" applyFont="1" applyBorder="1" applyAlignment="1" applyProtection="1">
      <alignment horizontal="left"/>
    </xf>
    <xf numFmtId="0" fontId="20" fillId="0" borderId="0" xfId="0" applyFont="1" applyBorder="1" applyProtection="1"/>
    <xf numFmtId="0" fontId="19" fillId="0" borderId="0" xfId="0" applyFont="1" applyProtection="1"/>
    <xf numFmtId="0" fontId="20" fillId="0" borderId="0" xfId="0" applyFont="1" applyProtection="1"/>
    <xf numFmtId="164" fontId="4" fillId="0" borderId="0" xfId="0" applyNumberFormat="1" applyFont="1" applyAlignment="1" applyProtection="1">
      <alignment horizontal="center"/>
    </xf>
    <xf numFmtId="0" fontId="4" fillId="0" borderId="0" xfId="0" applyFont="1" applyAlignment="1" applyProtection="1">
      <alignment horizontal="left" vertical="top"/>
    </xf>
    <xf numFmtId="5" fontId="6" fillId="0" borderId="0" xfId="2" applyFont="1" applyBorder="1" applyAlignment="1" applyProtection="1">
      <alignment horizontal="center"/>
    </xf>
    <xf numFmtId="0" fontId="2" fillId="0" borderId="0" xfId="5"/>
    <xf numFmtId="49" fontId="6" fillId="0" borderId="0" xfId="2" applyNumberFormat="1" applyFont="1" applyFill="1" applyBorder="1" applyAlignment="1" applyProtection="1"/>
    <xf numFmtId="0" fontId="8" fillId="6" borderId="0" xfId="2" applyNumberFormat="1" applyFont="1" applyFill="1" applyBorder="1" applyAlignment="1" applyProtection="1">
      <alignment horizontal="center"/>
    </xf>
    <xf numFmtId="0" fontId="2" fillId="0" borderId="0" xfId="5" applyAlignment="1">
      <alignment horizontal="center"/>
    </xf>
    <xf numFmtId="0" fontId="4" fillId="0" borderId="0" xfId="5" applyNumberFormat="1" applyFont="1" applyBorder="1" applyAlignment="1" applyProtection="1">
      <alignment horizontal="center"/>
    </xf>
    <xf numFmtId="0" fontId="19" fillId="0" borderId="0" xfId="5" applyFont="1" applyBorder="1" applyProtection="1"/>
    <xf numFmtId="0" fontId="4" fillId="0" borderId="0" xfId="5" applyFont="1" applyBorder="1" applyProtection="1"/>
    <xf numFmtId="0" fontId="4" fillId="0" borderId="0" xfId="5" applyNumberFormat="1" applyFont="1" applyFill="1" applyBorder="1" applyAlignment="1" applyProtection="1">
      <alignment horizontal="center"/>
    </xf>
    <xf numFmtId="0" fontId="19" fillId="0" borderId="0" xfId="5" applyFont="1" applyFill="1" applyBorder="1" applyProtection="1"/>
    <xf numFmtId="0" fontId="4" fillId="0" borderId="0" xfId="5" applyFont="1" applyFill="1" applyBorder="1" applyProtection="1"/>
    <xf numFmtId="0" fontId="4" fillId="0" borderId="0" xfId="5" applyFont="1" applyAlignment="1" applyProtection="1">
      <alignment horizontal="center"/>
    </xf>
    <xf numFmtId="0" fontId="4" fillId="0" borderId="0" xfId="5" applyFont="1" applyProtection="1"/>
    <xf numFmtId="0" fontId="6" fillId="0" borderId="11" xfId="5" applyFont="1" applyBorder="1" applyAlignment="1" applyProtection="1">
      <alignment horizontal="center"/>
    </xf>
    <xf numFmtId="0" fontId="6" fillId="0" borderId="10" xfId="5" applyFont="1" applyBorder="1" applyAlignment="1" applyProtection="1">
      <alignment horizontal="center"/>
    </xf>
    <xf numFmtId="0" fontId="8" fillId="0" borderId="0" xfId="5" applyFont="1" applyAlignment="1">
      <alignment horizontal="center"/>
    </xf>
    <xf numFmtId="0" fontId="8" fillId="0" borderId="8" xfId="5" applyFont="1" applyBorder="1" applyAlignment="1">
      <alignment horizontal="center"/>
    </xf>
    <xf numFmtId="0" fontId="8" fillId="0" borderId="8" xfId="5" applyFont="1" applyBorder="1"/>
    <xf numFmtId="0" fontId="8" fillId="0" borderId="10" xfId="5" applyFont="1" applyBorder="1" applyAlignment="1">
      <alignment horizontal="center"/>
    </xf>
    <xf numFmtId="0" fontId="2" fillId="7" borderId="0" xfId="5" applyFill="1" applyAlignment="1">
      <alignment horizontal="center"/>
    </xf>
    <xf numFmtId="0" fontId="32" fillId="7" borderId="0" xfId="5" applyFont="1" applyFill="1"/>
    <xf numFmtId="0" fontId="4" fillId="7" borderId="0" xfId="5" applyFont="1" applyFill="1" applyBorder="1"/>
    <xf numFmtId="0" fontId="8" fillId="0" borderId="0" xfId="5" applyFont="1" applyBorder="1"/>
    <xf numFmtId="0" fontId="4" fillId="0" borderId="0" xfId="5" applyFont="1" applyFill="1" applyBorder="1"/>
    <xf numFmtId="0" fontId="2" fillId="0" borderId="0" xfId="5" applyFont="1"/>
    <xf numFmtId="43" fontId="4" fillId="8" borderId="10" xfId="1" applyFont="1" applyFill="1" applyBorder="1"/>
    <xf numFmtId="43" fontId="4" fillId="6" borderId="10" xfId="1" applyFont="1" applyFill="1" applyBorder="1"/>
    <xf numFmtId="0" fontId="8" fillId="7" borderId="0" xfId="5" applyFont="1" applyFill="1"/>
    <xf numFmtId="43" fontId="4" fillId="7" borderId="10" xfId="1" applyFont="1" applyFill="1" applyBorder="1"/>
    <xf numFmtId="0" fontId="8" fillId="6" borderId="1" xfId="5" applyFont="1" applyFill="1" applyBorder="1"/>
    <xf numFmtId="0" fontId="2" fillId="0" borderId="0" xfId="5" applyFont="1" applyAlignment="1">
      <alignment horizontal="center"/>
    </xf>
    <xf numFmtId="0" fontId="8" fillId="6" borderId="15" xfId="5" applyFont="1" applyFill="1" applyBorder="1"/>
    <xf numFmtId="43" fontId="6" fillId="3" borderId="10" xfId="1" applyFont="1" applyFill="1" applyBorder="1" applyAlignment="1" applyProtection="1"/>
    <xf numFmtId="0" fontId="4" fillId="0" borderId="0" xfId="5" applyFont="1"/>
    <xf numFmtId="0" fontId="32" fillId="0" borderId="0" xfId="5" applyFont="1"/>
    <xf numFmtId="43" fontId="6" fillId="8" borderId="10" xfId="1" applyFont="1" applyFill="1" applyBorder="1" applyAlignment="1" applyProtection="1"/>
    <xf numFmtId="0" fontId="10" fillId="3" borderId="0" xfId="0" applyFont="1" applyFill="1" applyAlignment="1" applyProtection="1">
      <alignment horizontal="left" wrapText="1"/>
    </xf>
    <xf numFmtId="49" fontId="4" fillId="2" borderId="1" xfId="2" applyNumberFormat="1" applyFont="1" applyFill="1" applyBorder="1" applyAlignment="1" applyProtection="1"/>
    <xf numFmtId="43" fontId="4" fillId="8" borderId="1" xfId="1" applyFont="1" applyFill="1" applyBorder="1"/>
    <xf numFmtId="0" fontId="10" fillId="0" borderId="0" xfId="0" applyFont="1" applyFill="1" applyAlignment="1" applyProtection="1">
      <alignment horizontal="left" wrapText="1"/>
    </xf>
    <xf numFmtId="14" fontId="14" fillId="0" borderId="0" xfId="0" applyNumberFormat="1" applyFont="1" applyFill="1" applyAlignment="1" applyProtection="1">
      <alignment horizontal="left" wrapText="1"/>
    </xf>
    <xf numFmtId="14" fontId="16" fillId="0" borderId="0" xfId="0" applyNumberFormat="1" applyFont="1" applyFill="1" applyAlignment="1" applyProtection="1">
      <alignment horizontal="left" wrapText="1"/>
    </xf>
    <xf numFmtId="0" fontId="6" fillId="9" borderId="1" xfId="2" applyNumberFormat="1" applyFont="1" applyFill="1" applyBorder="1" applyAlignment="1" applyProtection="1"/>
    <xf numFmtId="0" fontId="10" fillId="9" borderId="0" xfId="0" applyFont="1" applyFill="1" applyAlignment="1" applyProtection="1">
      <alignment horizontal="left" wrapText="1"/>
    </xf>
    <xf numFmtId="0" fontId="10" fillId="10" borderId="0" xfId="0" applyFont="1" applyFill="1" applyAlignment="1" applyProtection="1">
      <alignment horizontal="left" wrapText="1"/>
    </xf>
    <xf numFmtId="1" fontId="6" fillId="0" borderId="1" xfId="0" applyNumberFormat="1" applyFont="1" applyBorder="1" applyAlignment="1" applyProtection="1">
      <alignment horizontal="left" wrapText="1"/>
    </xf>
    <xf numFmtId="1" fontId="6" fillId="0" borderId="0" xfId="0" applyNumberFormat="1" applyFont="1" applyBorder="1" applyAlignment="1" applyProtection="1">
      <alignment horizontal="left" wrapText="1"/>
    </xf>
    <xf numFmtId="0" fontId="4" fillId="0" borderId="9" xfId="0" applyFont="1" applyFill="1" applyBorder="1" applyAlignment="1" applyProtection="1">
      <alignment wrapText="1"/>
    </xf>
    <xf numFmtId="0" fontId="4" fillId="0" borderId="9" xfId="0" applyFont="1" applyBorder="1" applyAlignment="1" applyProtection="1">
      <alignment wrapText="1"/>
    </xf>
    <xf numFmtId="5" fontId="4" fillId="0" borderId="9" xfId="4" applyFont="1" applyBorder="1" applyAlignment="1" applyProtection="1">
      <alignment wrapText="1"/>
    </xf>
    <xf numFmtId="0" fontId="4" fillId="0" borderId="0" xfId="0" applyFont="1" applyAlignment="1" applyProtection="1">
      <alignment wrapText="1"/>
    </xf>
    <xf numFmtId="0" fontId="4" fillId="0" borderId="0" xfId="0" applyFont="1" applyFill="1" applyAlignment="1" applyProtection="1">
      <alignment wrapText="1"/>
    </xf>
    <xf numFmtId="5" fontId="4" fillId="0" borderId="0" xfId="4" applyFont="1" applyBorder="1" applyAlignment="1" applyProtection="1">
      <alignment wrapText="1"/>
    </xf>
    <xf numFmtId="0" fontId="0" fillId="0" borderId="0" xfId="0" applyAlignment="1">
      <alignment wrapText="1"/>
    </xf>
    <xf numFmtId="14" fontId="10" fillId="0" borderId="0" xfId="0" applyNumberFormat="1" applyFont="1" applyFill="1" applyAlignment="1" applyProtection="1">
      <alignment horizontal="left" wrapText="1"/>
    </xf>
    <xf numFmtId="0" fontId="23" fillId="0" borderId="10" xfId="0" applyNumberFormat="1" applyFont="1" applyFill="1" applyBorder="1" applyAlignment="1" applyProtection="1">
      <alignment horizontal="center" wrapText="1"/>
    </xf>
    <xf numFmtId="1" fontId="24" fillId="0" borderId="8" xfId="0" applyNumberFormat="1" applyFont="1" applyBorder="1" applyAlignment="1" applyProtection="1">
      <alignment horizontal="left" vertical="center" wrapText="1"/>
    </xf>
    <xf numFmtId="0" fontId="19" fillId="0" borderId="9" xfId="0" applyFont="1" applyBorder="1" applyAlignment="1" applyProtection="1">
      <alignment horizontal="left" vertical="top" wrapText="1"/>
    </xf>
    <xf numFmtId="0" fontId="4" fillId="0" borderId="0" xfId="0" applyFont="1" applyBorder="1" applyAlignment="1" applyProtection="1">
      <alignment horizontal="left" vertical="top" wrapText="1"/>
    </xf>
    <xf numFmtId="0" fontId="6" fillId="0" borderId="9" xfId="0" applyFont="1" applyBorder="1" applyAlignment="1" applyProtection="1">
      <alignment horizontal="left" vertical="top" wrapText="1"/>
    </xf>
    <xf numFmtId="0" fontId="4" fillId="0" borderId="9" xfId="0" applyFont="1" applyBorder="1" applyAlignment="1" applyProtection="1">
      <alignment horizontal="left" vertical="top" wrapText="1"/>
    </xf>
    <xf numFmtId="0" fontId="4" fillId="0" borderId="9" xfId="0" applyFont="1" applyBorder="1" applyAlignment="1" applyProtection="1">
      <alignment vertical="top" wrapText="1"/>
    </xf>
    <xf numFmtId="37" fontId="4" fillId="0" borderId="9" xfId="0" applyNumberFormat="1" applyFont="1" applyFill="1" applyBorder="1" applyAlignment="1" applyProtection="1">
      <alignment horizontal="left" vertical="top" wrapText="1"/>
    </xf>
    <xf numFmtId="0" fontId="4" fillId="0" borderId="9" xfId="0" applyFont="1" applyFill="1" applyBorder="1" applyAlignment="1" applyProtection="1">
      <alignment horizontal="left" vertical="top" wrapText="1"/>
    </xf>
    <xf numFmtId="0" fontId="4" fillId="0" borderId="13" xfId="0" applyFont="1" applyBorder="1" applyAlignment="1" applyProtection="1">
      <alignment horizontal="left" vertical="top" wrapText="1"/>
    </xf>
    <xf numFmtId="0" fontId="4" fillId="0" borderId="9" xfId="0" applyFont="1" applyBorder="1" applyAlignment="1" applyProtection="1">
      <alignment horizontal="left" wrapText="1"/>
    </xf>
    <xf numFmtId="0" fontId="4" fillId="0" borderId="0" xfId="0" applyFont="1" applyFill="1" applyBorder="1" applyAlignment="1" applyProtection="1">
      <alignment horizontal="left" vertical="top" wrapText="1"/>
    </xf>
    <xf numFmtId="0" fontId="6" fillId="0" borderId="14" xfId="0" applyFont="1" applyBorder="1" applyAlignment="1" applyProtection="1">
      <alignment horizontal="left" vertical="top" wrapText="1"/>
    </xf>
    <xf numFmtId="0" fontId="4" fillId="0" borderId="9" xfId="0" applyFont="1" applyFill="1" applyBorder="1" applyAlignment="1" applyProtection="1">
      <alignment vertical="top" wrapText="1"/>
    </xf>
    <xf numFmtId="5" fontId="4" fillId="0" borderId="9" xfId="4" applyFont="1" applyBorder="1" applyAlignment="1" applyProtection="1">
      <alignment vertical="top" wrapText="1"/>
    </xf>
    <xf numFmtId="5" fontId="4" fillId="0" borderId="9" xfId="4" applyFont="1" applyFill="1" applyBorder="1" applyAlignment="1" applyProtection="1">
      <alignment vertical="top" wrapText="1"/>
    </xf>
    <xf numFmtId="37" fontId="20" fillId="0" borderId="0" xfId="0" applyNumberFormat="1" applyFont="1" applyFill="1" applyBorder="1" applyAlignment="1" applyProtection="1">
      <alignment wrapText="1"/>
    </xf>
    <xf numFmtId="0" fontId="20" fillId="0" borderId="0" xfId="0" applyFont="1" applyBorder="1" applyAlignment="1" applyProtection="1">
      <alignment wrapText="1"/>
    </xf>
    <xf numFmtId="0" fontId="20" fillId="0" borderId="0" xfId="0" applyFont="1" applyAlignment="1" applyProtection="1">
      <alignment wrapText="1"/>
    </xf>
    <xf numFmtId="0" fontId="2" fillId="0" borderId="0" xfId="5" applyFont="1" applyAlignment="1">
      <alignment wrapText="1"/>
    </xf>
    <xf numFmtId="0" fontId="2" fillId="0" borderId="0" xfId="5" applyAlignment="1">
      <alignment wrapText="1"/>
    </xf>
    <xf numFmtId="1" fontId="24" fillId="0" borderId="8" xfId="5" applyNumberFormat="1" applyFont="1" applyBorder="1" applyAlignment="1" applyProtection="1">
      <alignment horizontal="left" vertical="center" wrapText="1"/>
    </xf>
    <xf numFmtId="0" fontId="10" fillId="0" borderId="0" xfId="0" applyFont="1" applyFill="1" applyAlignment="1" applyProtection="1">
      <alignment horizontal="left" wrapText="1"/>
    </xf>
    <xf numFmtId="43" fontId="19" fillId="3" borderId="12" xfId="1" applyFont="1" applyFill="1" applyBorder="1" applyAlignment="1" applyProtection="1"/>
    <xf numFmtId="43" fontId="19" fillId="2" borderId="12" xfId="1" applyFont="1" applyFill="1" applyBorder="1" applyAlignment="1" applyProtection="1"/>
    <xf numFmtId="43" fontId="19" fillId="2" borderId="4" xfId="1" applyFont="1" applyFill="1" applyBorder="1" applyAlignment="1" applyProtection="1"/>
    <xf numFmtId="164" fontId="19" fillId="4" borderId="12" xfId="0" applyNumberFormat="1" applyFont="1" applyFill="1" applyBorder="1" applyAlignment="1" applyProtection="1">
      <alignment horizontal="center"/>
    </xf>
    <xf numFmtId="43" fontId="19" fillId="3" borderId="12" xfId="1" applyFont="1" applyFill="1" applyBorder="1" applyAlignment="1" applyProtection="1">
      <alignment horizontal="right"/>
    </xf>
    <xf numFmtId="0" fontId="4" fillId="0" borderId="16" xfId="0" applyFont="1" applyBorder="1" applyProtection="1"/>
    <xf numFmtId="164" fontId="19" fillId="0" borderId="16" xfId="0" applyNumberFormat="1" applyFont="1" applyFill="1" applyBorder="1" applyAlignment="1" applyProtection="1">
      <alignment horizontal="center"/>
    </xf>
    <xf numFmtId="164" fontId="19" fillId="0" borderId="16" xfId="0" applyNumberFormat="1" applyFont="1" applyBorder="1" applyAlignment="1" applyProtection="1">
      <alignment horizontal="center"/>
    </xf>
    <xf numFmtId="0" fontId="22" fillId="0" borderId="3" xfId="0" applyNumberFormat="1" applyFont="1" applyFill="1" applyBorder="1" applyAlignment="1" applyProtection="1">
      <alignment horizontal="center"/>
    </xf>
    <xf numFmtId="5" fontId="25" fillId="0" borderId="17" xfId="4" applyFont="1" applyFill="1" applyBorder="1" applyAlignment="1" applyProtection="1">
      <alignment horizontal="center" wrapText="1"/>
    </xf>
    <xf numFmtId="164" fontId="25" fillId="0" borderId="18" xfId="0" applyNumberFormat="1" applyFont="1" applyFill="1" applyBorder="1" applyAlignment="1" applyProtection="1">
      <alignment horizontal="center"/>
    </xf>
    <xf numFmtId="0" fontId="6" fillId="9" borderId="0" xfId="2" applyNumberFormat="1" applyFont="1" applyFill="1" applyBorder="1" applyAlignment="1" applyProtection="1"/>
    <xf numFmtId="49" fontId="15" fillId="0" borderId="2" xfId="4" applyNumberFormat="1" applyFont="1" applyFill="1" applyBorder="1" applyAlignment="1" applyProtection="1">
      <alignment horizontal="center" wrapText="1"/>
    </xf>
    <xf numFmtId="49" fontId="15" fillId="0" borderId="3" xfId="4" applyNumberFormat="1" applyFont="1" applyFill="1" applyBorder="1" applyAlignment="1" applyProtection="1">
      <alignment horizontal="center" wrapText="1"/>
    </xf>
    <xf numFmtId="49" fontId="15" fillId="0" borderId="4" xfId="4" applyNumberFormat="1" applyFont="1" applyFill="1" applyBorder="1" applyAlignment="1" applyProtection="1">
      <alignment horizontal="center" wrapText="1"/>
    </xf>
    <xf numFmtId="49" fontId="15" fillId="0" borderId="5" xfId="4" applyNumberFormat="1" applyFont="1" applyFill="1" applyBorder="1" applyAlignment="1" applyProtection="1">
      <alignment horizontal="center" wrapText="1"/>
    </xf>
    <xf numFmtId="5" fontId="15" fillId="0" borderId="6" xfId="4" applyFont="1" applyFill="1" applyBorder="1" applyAlignment="1" applyProtection="1">
      <alignment horizontal="center" wrapText="1"/>
    </xf>
    <xf numFmtId="5" fontId="15" fillId="0" borderId="7" xfId="4" applyFont="1" applyFill="1" applyBorder="1" applyAlignment="1" applyProtection="1">
      <alignment horizontal="center" wrapText="1"/>
    </xf>
    <xf numFmtId="43" fontId="4" fillId="8" borderId="10" xfId="1" applyFont="1" applyFill="1" applyBorder="1" applyAlignment="1" applyProtection="1">
      <alignment horizontal="right"/>
    </xf>
    <xf numFmtId="43" fontId="17" fillId="8" borderId="10" xfId="1" applyFont="1" applyFill="1" applyBorder="1" applyProtection="1"/>
    <xf numFmtId="43" fontId="17" fillId="8" borderId="10" xfId="1" applyFont="1" applyFill="1" applyBorder="1" applyProtection="1">
      <protection locked="0"/>
    </xf>
    <xf numFmtId="43" fontId="4" fillId="8" borderId="10" xfId="1" applyFont="1" applyFill="1" applyBorder="1" applyAlignment="1" applyProtection="1">
      <alignment horizontal="right"/>
      <protection locked="0"/>
    </xf>
    <xf numFmtId="43" fontId="17" fillId="8" borderId="10" xfId="1" applyFont="1" applyFill="1" applyBorder="1" applyAlignment="1" applyProtection="1">
      <alignment horizontal="right"/>
      <protection locked="0"/>
    </xf>
    <xf numFmtId="49" fontId="19" fillId="0" borderId="0" xfId="1" applyNumberFormat="1" applyFont="1" applyFill="1" applyBorder="1" applyAlignment="1">
      <alignment horizontal="center"/>
    </xf>
    <xf numFmtId="5" fontId="6" fillId="0" borderId="0" xfId="2" applyFont="1" applyFill="1" applyBorder="1" applyAlignment="1" applyProtection="1">
      <alignment horizontal="right"/>
    </xf>
    <xf numFmtId="1" fontId="25" fillId="0" borderId="0" xfId="3" applyNumberFormat="1" applyFont="1" applyFill="1" applyBorder="1" applyAlignment="1" applyProtection="1">
      <alignment horizontal="center"/>
    </xf>
    <xf numFmtId="0" fontId="8" fillId="0" borderId="0" xfId="0" applyFont="1" applyFill="1" applyBorder="1" applyAlignment="1" applyProtection="1">
      <alignment horizontal="center"/>
    </xf>
    <xf numFmtId="37" fontId="4" fillId="0" borderId="0" xfId="4" applyNumberFormat="1" applyFont="1" applyFill="1" applyBorder="1" applyAlignment="1" applyProtection="1">
      <alignment horizontal="left"/>
      <protection locked="0"/>
    </xf>
    <xf numFmtId="37" fontId="4" fillId="0" borderId="0" xfId="4" applyNumberFormat="1" applyFont="1" applyFill="1" applyBorder="1" applyAlignment="1" applyProtection="1">
      <alignment horizontal="right"/>
      <protection locked="0"/>
    </xf>
    <xf numFmtId="0" fontId="4" fillId="0" borderId="0" xfId="0" applyFont="1" applyFill="1" applyBorder="1" applyAlignment="1" applyProtection="1"/>
    <xf numFmtId="49" fontId="4" fillId="0" borderId="0" xfId="2" applyNumberFormat="1" applyFont="1" applyFill="1" applyBorder="1" applyAlignment="1" applyProtection="1"/>
    <xf numFmtId="0" fontId="4" fillId="0" borderId="0" xfId="0" applyFont="1" applyFill="1" applyBorder="1" applyAlignment="1" applyProtection="1">
      <alignment wrapText="1"/>
    </xf>
    <xf numFmtId="0" fontId="4" fillId="0" borderId="0" xfId="0" applyFont="1" applyFill="1" applyAlignment="1" applyProtection="1">
      <alignment horizontal="right"/>
    </xf>
    <xf numFmtId="5" fontId="4" fillId="0" borderId="0" xfId="4" applyFont="1" applyFill="1" applyProtection="1"/>
    <xf numFmtId="5" fontId="4" fillId="0" borderId="0" xfId="4" applyFont="1" applyFill="1" applyAlignment="1" applyProtection="1">
      <alignment wrapText="1"/>
    </xf>
    <xf numFmtId="5" fontId="4" fillId="0" borderId="0" xfId="4" applyFont="1" applyProtection="1"/>
    <xf numFmtId="5" fontId="6" fillId="0" borderId="0" xfId="4" applyFont="1" applyFill="1" applyBorder="1" applyAlignment="1" applyProtection="1">
      <alignment horizontal="right"/>
    </xf>
    <xf numFmtId="0" fontId="4" fillId="0" borderId="0" xfId="0" applyFont="1" applyFill="1" applyAlignment="1" applyProtection="1">
      <alignment horizontal="center"/>
    </xf>
    <xf numFmtId="5" fontId="6" fillId="0" borderId="0" xfId="4" applyFont="1" applyBorder="1" applyProtection="1"/>
    <xf numFmtId="5" fontId="4" fillId="0" borderId="0" xfId="4" applyFont="1" applyBorder="1" applyAlignment="1" applyProtection="1">
      <alignment horizontal="center"/>
    </xf>
    <xf numFmtId="49" fontId="15" fillId="0" borderId="0" xfId="4" applyNumberFormat="1" applyFont="1" applyFill="1" applyBorder="1" applyAlignment="1" applyProtection="1">
      <alignment horizontal="center" wrapText="1"/>
    </xf>
    <xf numFmtId="1" fontId="33" fillId="0" borderId="0" xfId="0" applyNumberFormat="1" applyFont="1" applyBorder="1" applyAlignment="1" applyProtection="1">
      <alignment horizontal="left"/>
    </xf>
    <xf numFmtId="5" fontId="4" fillId="0" borderId="0" xfId="4" applyFont="1" applyFill="1" applyAlignment="1" applyProtection="1">
      <alignment horizontal="right"/>
    </xf>
    <xf numFmtId="5" fontId="4" fillId="0" borderId="0" xfId="4" applyFont="1" applyFill="1" applyBorder="1" applyProtection="1"/>
    <xf numFmtId="5" fontId="4" fillId="8" borderId="0" xfId="4" applyFont="1" applyFill="1" applyProtection="1"/>
    <xf numFmtId="5" fontId="6" fillId="0" borderId="0" xfId="4" applyFont="1" applyFill="1" applyBorder="1" applyAlignment="1" applyProtection="1">
      <alignment horizontal="right" wrapText="1"/>
    </xf>
    <xf numFmtId="5" fontId="4" fillId="0" borderId="0" xfId="4" applyFont="1" applyFill="1" applyBorder="1" applyAlignment="1" applyProtection="1">
      <alignment horizontal="right"/>
    </xf>
    <xf numFmtId="5" fontId="4" fillId="0" borderId="0" xfId="4" applyFont="1" applyFill="1" applyBorder="1" applyAlignment="1" applyProtection="1">
      <alignment wrapText="1"/>
    </xf>
    <xf numFmtId="0" fontId="34" fillId="0" borderId="0" xfId="0" applyNumberFormat="1" applyFont="1" applyFill="1" applyBorder="1" applyAlignment="1" applyProtection="1">
      <alignment horizontal="left"/>
    </xf>
    <xf numFmtId="1" fontId="4" fillId="0" borderId="9" xfId="4" applyNumberFormat="1" applyFont="1" applyBorder="1" applyProtection="1"/>
    <xf numFmtId="5" fontId="4" fillId="0" borderId="9" xfId="4" applyFont="1" applyBorder="1" applyAlignment="1" applyProtection="1">
      <alignment horizontal="left"/>
    </xf>
    <xf numFmtId="43" fontId="4" fillId="0" borderId="0" xfId="1" applyFont="1" applyFill="1" applyBorder="1" applyProtection="1">
      <protection locked="0"/>
    </xf>
    <xf numFmtId="1" fontId="4" fillId="0" borderId="0" xfId="4" applyNumberFormat="1" applyFont="1" applyBorder="1" applyProtection="1"/>
    <xf numFmtId="0" fontId="4" fillId="0" borderId="0" xfId="0" applyFont="1" applyBorder="1" applyAlignment="1" applyProtection="1"/>
    <xf numFmtId="1" fontId="4" fillId="0" borderId="0" xfId="4" applyNumberFormat="1" applyFont="1" applyFill="1" applyBorder="1" applyAlignment="1" applyProtection="1">
      <alignment horizontal="right"/>
    </xf>
    <xf numFmtId="1" fontId="4" fillId="0" borderId="0" xfId="4" applyNumberFormat="1" applyFont="1" applyFill="1" applyBorder="1" applyProtection="1"/>
    <xf numFmtId="43" fontId="4" fillId="0" borderId="0" xfId="1" applyFont="1" applyFill="1" applyBorder="1" applyAlignment="1" applyProtection="1">
      <alignment horizontal="right"/>
      <protection locked="0"/>
    </xf>
    <xf numFmtId="5" fontId="4" fillId="0" borderId="0" xfId="4" applyFont="1" applyBorder="1" applyAlignment="1" applyProtection="1"/>
    <xf numFmtId="5" fontId="4" fillId="0" borderId="9" xfId="4" applyFont="1" applyBorder="1" applyProtection="1"/>
    <xf numFmtId="5" fontId="6" fillId="0" borderId="9" xfId="4" applyFont="1" applyBorder="1" applyProtection="1"/>
    <xf numFmtId="167" fontId="4" fillId="3" borderId="10" xfId="1" applyNumberFormat="1" applyFont="1" applyFill="1" applyBorder="1" applyAlignment="1" applyProtection="1">
      <alignment horizontal="right"/>
    </xf>
    <xf numFmtId="5" fontId="4" fillId="8" borderId="0" xfId="4" applyFont="1" applyFill="1" applyBorder="1" applyAlignment="1" applyProtection="1"/>
    <xf numFmtId="5" fontId="4" fillId="0" borderId="0" xfId="4" applyFont="1" applyFill="1" applyBorder="1" applyAlignment="1" applyProtection="1"/>
    <xf numFmtId="167" fontId="4" fillId="0" borderId="0" xfId="1" applyNumberFormat="1" applyFont="1" applyFill="1" applyBorder="1" applyAlignment="1" applyProtection="1">
      <alignment horizontal="right"/>
    </xf>
    <xf numFmtId="49" fontId="27" fillId="0" borderId="0" xfId="4" applyNumberFormat="1" applyFont="1" applyBorder="1" applyAlignment="1" applyProtection="1">
      <alignment horizontal="left"/>
    </xf>
    <xf numFmtId="49" fontId="4" fillId="0" borderId="0" xfId="4" applyNumberFormat="1" applyFont="1" applyBorder="1" applyProtection="1"/>
    <xf numFmtId="167" fontId="4" fillId="0" borderId="0" xfId="1" applyNumberFormat="1" applyFont="1" applyFill="1" applyBorder="1" applyProtection="1"/>
    <xf numFmtId="43" fontId="4" fillId="0" borderId="0" xfId="1" applyFont="1" applyFill="1" applyBorder="1" applyProtection="1"/>
    <xf numFmtId="49" fontId="4" fillId="0" borderId="9" xfId="4" quotePrefix="1" applyNumberFormat="1" applyFont="1" applyBorder="1" applyProtection="1"/>
    <xf numFmtId="49" fontId="4" fillId="0" borderId="9" xfId="4" applyNumberFormat="1" applyFont="1" applyBorder="1" applyProtection="1"/>
    <xf numFmtId="49" fontId="4" fillId="0" borderId="0" xfId="4" applyNumberFormat="1" applyFont="1" applyProtection="1"/>
    <xf numFmtId="49" fontId="4" fillId="0" borderId="9" xfId="4" quotePrefix="1" applyNumberFormat="1" applyFont="1" applyBorder="1" applyAlignment="1" applyProtection="1">
      <alignment horizontal="left"/>
    </xf>
    <xf numFmtId="49" fontId="4" fillId="0" borderId="9" xfId="4" applyNumberFormat="1" applyFont="1" applyBorder="1" applyAlignment="1" applyProtection="1">
      <alignment horizontal="left"/>
    </xf>
    <xf numFmtId="43" fontId="4" fillId="0" borderId="0" xfId="1" applyFont="1" applyFill="1" applyBorder="1" applyAlignment="1" applyProtection="1">
      <protection locked="0"/>
    </xf>
    <xf numFmtId="167" fontId="4" fillId="3" borderId="10" xfId="1" applyNumberFormat="1" applyFont="1" applyFill="1" applyBorder="1" applyProtection="1"/>
    <xf numFmtId="167" fontId="35" fillId="0" borderId="0" xfId="1" applyNumberFormat="1" applyFont="1" applyBorder="1" applyProtection="1"/>
    <xf numFmtId="43" fontId="35" fillId="0" borderId="0" xfId="1" applyFont="1" applyFill="1" applyBorder="1" applyProtection="1"/>
    <xf numFmtId="5" fontId="6" fillId="0" borderId="0" xfId="4" applyFont="1" applyBorder="1" applyAlignment="1" applyProtection="1"/>
    <xf numFmtId="5" fontId="4" fillId="0" borderId="0" xfId="4" applyFont="1" applyBorder="1" applyAlignment="1" applyProtection="1">
      <alignment horizontal="left"/>
    </xf>
    <xf numFmtId="1" fontId="4" fillId="0" borderId="0" xfId="4" applyNumberFormat="1" applyFont="1" applyBorder="1" applyAlignment="1" applyProtection="1">
      <alignment horizontal="right"/>
    </xf>
    <xf numFmtId="167" fontId="4" fillId="0" borderId="0" xfId="1" applyNumberFormat="1" applyFont="1" applyBorder="1" applyProtection="1"/>
    <xf numFmtId="1" fontId="4" fillId="0" borderId="9" xfId="4" applyNumberFormat="1" applyFont="1" applyFill="1" applyBorder="1" applyAlignment="1" applyProtection="1"/>
    <xf numFmtId="5" fontId="27" fillId="0" borderId="9" xfId="4" applyFont="1" applyFill="1" applyBorder="1" applyProtection="1"/>
    <xf numFmtId="5" fontId="6" fillId="0" borderId="0" xfId="4" applyFont="1" applyFill="1" applyBorder="1" applyProtection="1"/>
    <xf numFmtId="1" fontId="4" fillId="0" borderId="0" xfId="4" applyNumberFormat="1" applyFont="1" applyFill="1" applyBorder="1" applyAlignment="1" applyProtection="1"/>
    <xf numFmtId="5" fontId="4" fillId="0" borderId="9" xfId="4" quotePrefix="1" applyFont="1" applyBorder="1" applyProtection="1"/>
    <xf numFmtId="1" fontId="4" fillId="0" borderId="9" xfId="4" applyNumberFormat="1" applyFont="1" applyBorder="1" applyAlignment="1" applyProtection="1"/>
    <xf numFmtId="1" fontId="4" fillId="0" borderId="0" xfId="4" applyNumberFormat="1" applyFont="1" applyBorder="1" applyAlignment="1" applyProtection="1"/>
    <xf numFmtId="1" fontId="4" fillId="0" borderId="9" xfId="4" applyNumberFormat="1" applyFont="1" applyBorder="1" applyAlignment="1" applyProtection="1">
      <alignment horizontal="left"/>
    </xf>
    <xf numFmtId="1" fontId="4" fillId="0" borderId="0" xfId="4" applyNumberFormat="1" applyFont="1" applyBorder="1" applyAlignment="1" applyProtection="1">
      <alignment horizontal="left"/>
    </xf>
    <xf numFmtId="5" fontId="36" fillId="0" borderId="0" xfId="4" applyFont="1" applyBorder="1" applyProtection="1"/>
    <xf numFmtId="167" fontId="4" fillId="0" borderId="0" xfId="4" applyNumberFormat="1" applyFont="1" applyBorder="1" applyProtection="1"/>
    <xf numFmtId="5" fontId="6" fillId="0" borderId="0" xfId="4" applyFont="1" applyBorder="1" applyAlignment="1" applyProtection="1">
      <alignment horizontal="right"/>
    </xf>
    <xf numFmtId="5" fontId="4" fillId="0" borderId="0" xfId="4" applyFont="1" applyBorder="1" applyAlignment="1" applyProtection="1">
      <alignment horizontal="right"/>
    </xf>
    <xf numFmtId="167" fontId="4" fillId="0" borderId="0" xfId="4" applyNumberFormat="1" applyFont="1" applyProtection="1"/>
    <xf numFmtId="43" fontId="4" fillId="0" borderId="0" xfId="4" applyNumberFormat="1" applyFont="1" applyFill="1" applyBorder="1" applyProtection="1"/>
    <xf numFmtId="43" fontId="4" fillId="0" borderId="0" xfId="4" applyNumberFormat="1" applyFont="1" applyProtection="1"/>
    <xf numFmtId="5" fontId="4" fillId="0" borderId="0" xfId="4" applyFont="1" applyAlignment="1" applyProtection="1">
      <alignment wrapText="1"/>
    </xf>
    <xf numFmtId="5" fontId="4" fillId="0" borderId="0" xfId="4" applyFont="1" applyAlignment="1" applyProtection="1">
      <alignment horizontal="right"/>
    </xf>
    <xf numFmtId="37" fontId="4" fillId="8" borderId="1" xfId="4" applyNumberFormat="1" applyFont="1" applyFill="1" applyBorder="1" applyAlignment="1" applyProtection="1">
      <alignment horizontal="left"/>
      <protection locked="0"/>
    </xf>
    <xf numFmtId="167" fontId="4" fillId="11" borderId="10" xfId="1" applyNumberFormat="1" applyFont="1" applyFill="1" applyBorder="1" applyProtection="1">
      <protection locked="0"/>
    </xf>
    <xf numFmtId="167" fontId="4" fillId="11" borderId="10" xfId="1" applyNumberFormat="1" applyFont="1" applyFill="1" applyBorder="1" applyAlignment="1" applyProtection="1">
      <alignment horizontal="right"/>
      <protection locked="0"/>
    </xf>
    <xf numFmtId="167" fontId="4" fillId="11" borderId="10" xfId="1" applyNumberFormat="1" applyFont="1" applyFill="1" applyBorder="1" applyAlignment="1" applyProtection="1">
      <protection locked="0"/>
    </xf>
    <xf numFmtId="0" fontId="4" fillId="11" borderId="9" xfId="0" applyFont="1" applyFill="1" applyBorder="1" applyAlignment="1" applyProtection="1">
      <protection locked="0"/>
    </xf>
    <xf numFmtId="49" fontId="4" fillId="0" borderId="1" xfId="3" applyNumberFormat="1" applyFont="1" applyFill="1" applyBorder="1" applyAlignment="1" applyProtection="1">
      <alignment horizontal="center"/>
      <protection locked="0"/>
    </xf>
    <xf numFmtId="0" fontId="6" fillId="0" borderId="0" xfId="0" applyFont="1" applyFill="1" applyAlignment="1" applyProtection="1">
      <alignment wrapText="1"/>
    </xf>
    <xf numFmtId="5" fontId="4" fillId="11" borderId="0" xfId="4" applyFont="1" applyFill="1" applyProtection="1"/>
    <xf numFmtId="43" fontId="17" fillId="8" borderId="10" xfId="1" applyFont="1" applyFill="1" applyBorder="1" applyAlignment="1" applyProtection="1">
      <alignment horizontal="right"/>
    </xf>
    <xf numFmtId="0" fontId="6" fillId="0" borderId="0" xfId="0" applyFont="1" applyBorder="1" applyAlignment="1" applyProtection="1">
      <alignment horizontal="center"/>
    </xf>
    <xf numFmtId="43" fontId="19" fillId="2" borderId="0" xfId="1" applyFont="1" applyFill="1" applyBorder="1" applyAlignment="1" applyProtection="1"/>
    <xf numFmtId="43" fontId="19" fillId="9" borderId="12" xfId="1" applyFont="1" applyFill="1" applyBorder="1" applyAlignment="1" applyProtection="1"/>
    <xf numFmtId="0" fontId="4" fillId="9" borderId="0" xfId="0" applyFont="1" applyFill="1" applyProtection="1"/>
    <xf numFmtId="43" fontId="4" fillId="8" borderId="0" xfId="1" applyFont="1" applyFill="1" applyBorder="1"/>
    <xf numFmtId="0" fontId="8" fillId="0" borderId="9" xfId="0" applyFont="1" applyBorder="1" applyProtection="1"/>
    <xf numFmtId="43" fontId="8" fillId="3" borderId="10" xfId="1" applyFont="1" applyFill="1" applyBorder="1" applyAlignment="1" applyProtection="1">
      <alignment horizontal="right"/>
    </xf>
    <xf numFmtId="0" fontId="8" fillId="0" borderId="0" xfId="0" applyFont="1" applyBorder="1" applyProtection="1"/>
    <xf numFmtId="0" fontId="8" fillId="0" borderId="0" xfId="0" applyFont="1" applyFill="1" applyBorder="1" applyProtection="1"/>
    <xf numFmtId="0" fontId="8" fillId="0" borderId="0" xfId="0" applyFont="1" applyProtection="1"/>
    <xf numFmtId="0" fontId="8" fillId="0" borderId="8" xfId="0" applyFont="1" applyBorder="1" applyProtection="1"/>
    <xf numFmtId="0" fontId="8" fillId="0" borderId="9" xfId="0" applyFont="1" applyBorder="1" applyAlignment="1" applyProtection="1">
      <alignment horizontal="left"/>
    </xf>
    <xf numFmtId="0" fontId="8" fillId="0" borderId="9" xfId="0" applyFont="1" applyFill="1" applyBorder="1" applyProtection="1"/>
    <xf numFmtId="0" fontId="37" fillId="0" borderId="9" xfId="0" applyFont="1" applyBorder="1" applyProtection="1"/>
    <xf numFmtId="0" fontId="8" fillId="0" borderId="13" xfId="0" applyFont="1" applyFill="1" applyBorder="1" applyProtection="1"/>
    <xf numFmtId="0" fontId="8" fillId="0" borderId="14" xfId="0" applyFont="1" applyBorder="1" applyAlignment="1" applyProtection="1">
      <alignment horizontal="left"/>
    </xf>
    <xf numFmtId="0" fontId="8" fillId="2" borderId="9" xfId="0" applyFont="1" applyFill="1" applyBorder="1" applyAlignment="1" applyProtection="1">
      <protection locked="0"/>
    </xf>
    <xf numFmtId="0" fontId="8" fillId="0" borderId="9" xfId="0" applyFont="1" applyFill="1" applyBorder="1" applyAlignment="1" applyProtection="1">
      <protection locked="0"/>
    </xf>
    <xf numFmtId="0" fontId="38" fillId="0" borderId="9" xfId="0" applyFont="1" applyBorder="1" applyAlignment="1" applyProtection="1">
      <alignment horizontal="left"/>
    </xf>
    <xf numFmtId="0" fontId="8" fillId="0" borderId="0" xfId="0" applyFont="1" applyBorder="1" applyAlignment="1" applyProtection="1">
      <alignment horizontal="left"/>
    </xf>
    <xf numFmtId="14" fontId="4" fillId="0" borderId="9" xfId="0" applyNumberFormat="1" applyFont="1" applyFill="1" applyBorder="1" applyAlignment="1" applyProtection="1"/>
    <xf numFmtId="43" fontId="17" fillId="9" borderId="10" xfId="1" applyFont="1" applyFill="1" applyBorder="1" applyProtection="1">
      <protection locked="0"/>
    </xf>
    <xf numFmtId="0" fontId="8" fillId="0" borderId="0" xfId="0" applyFont="1" applyFill="1" applyBorder="1" applyAlignment="1" applyProtection="1">
      <alignment horizontal="center"/>
    </xf>
    <xf numFmtId="0" fontId="9" fillId="0" borderId="0" xfId="0" applyFont="1" applyFill="1" applyBorder="1" applyAlignment="1" applyProtection="1">
      <alignment horizontal="center"/>
    </xf>
    <xf numFmtId="0" fontId="11" fillId="0" borderId="0" xfId="0" applyFont="1" applyBorder="1" applyAlignment="1" applyProtection="1">
      <alignment horizontal="center"/>
    </xf>
    <xf numFmtId="0" fontId="6" fillId="0" borderId="0" xfId="0" applyFont="1" applyBorder="1" applyAlignment="1" applyProtection="1">
      <alignment horizontal="center"/>
    </xf>
    <xf numFmtId="49" fontId="15" fillId="0" borderId="2" xfId="4" applyNumberFormat="1" applyFont="1" applyFill="1" applyBorder="1" applyAlignment="1" applyProtection="1">
      <alignment horizontal="center" wrapText="1"/>
    </xf>
    <xf numFmtId="49" fontId="15" fillId="0" borderId="5" xfId="4" applyNumberFormat="1" applyFont="1" applyFill="1" applyBorder="1" applyAlignment="1" applyProtection="1">
      <alignment horizontal="center" wrapText="1"/>
    </xf>
    <xf numFmtId="0" fontId="8" fillId="0" borderId="0" xfId="2" applyNumberFormat="1" applyFont="1" applyFill="1" applyBorder="1" applyAlignment="1" applyProtection="1">
      <alignment horizontal="center"/>
    </xf>
    <xf numFmtId="0" fontId="8" fillId="0" borderId="0" xfId="0" applyFont="1" applyBorder="1" applyAlignment="1" applyProtection="1">
      <alignment horizontal="center"/>
    </xf>
    <xf numFmtId="0" fontId="6" fillId="0" borderId="0" xfId="0" applyFont="1" applyFill="1" applyBorder="1" applyAlignment="1" applyProtection="1">
      <alignment horizontal="center"/>
    </xf>
    <xf numFmtId="0" fontId="30" fillId="0" borderId="0" xfId="5" applyFont="1" applyBorder="1" applyAlignment="1" applyProtection="1">
      <alignment horizontal="center"/>
    </xf>
    <xf numFmtId="0" fontId="6" fillId="0" borderId="0" xfId="5" applyFont="1" applyBorder="1" applyAlignment="1" applyProtection="1">
      <alignment horizontal="center"/>
    </xf>
    <xf numFmtId="5" fontId="6" fillId="0" borderId="0" xfId="2" applyFont="1" applyBorder="1" applyAlignment="1" applyProtection="1">
      <alignment horizontal="left"/>
    </xf>
    <xf numFmtId="0" fontId="6" fillId="0" borderId="0" xfId="0" applyNumberFormat="1" applyFont="1" applyBorder="1" applyAlignment="1" applyProtection="1">
      <alignment horizontal="center"/>
    </xf>
  </cellXfs>
  <cellStyles count="12">
    <cellStyle name="Comma" xfId="1" builtinId="3"/>
    <cellStyle name="Comma 2" xfId="6"/>
    <cellStyle name="Currency 2" xfId="7"/>
    <cellStyle name="Normal" xfId="0" builtinId="0"/>
    <cellStyle name="Normal 2" xfId="8"/>
    <cellStyle name="Normal 3" xfId="9"/>
    <cellStyle name="Normal 4" xfId="10"/>
    <cellStyle name="Normal 5" xfId="11"/>
    <cellStyle name="Normal 6" xfId="5"/>
    <cellStyle name="Normal_UA&amp;B" xfId="3"/>
    <cellStyle name="Normal_Ubal" xfId="4"/>
    <cellStyle name="Normal_Ufun" xfId="2"/>
  </cellStyles>
  <dxfs count="4">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2" defaultPivotStyle="PivotStyleLight16"/>
  <colors>
    <mruColors>
      <color rgb="FF8DB4E2"/>
      <color rgb="FFC0C0C0"/>
      <color rgb="FFFF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DB4E2"/>
    <pageSetUpPr fitToPage="1"/>
  </sheetPr>
  <dimension ref="A1:N54"/>
  <sheetViews>
    <sheetView tabSelected="1" view="pageLayout" zoomScale="70" zoomScaleNormal="100" zoomScalePageLayoutView="70" workbookViewId="0">
      <selection activeCell="H41" sqref="H41"/>
    </sheetView>
  </sheetViews>
  <sheetFormatPr defaultColWidth="8.88671875" defaultRowHeight="13.2" x14ac:dyDescent="0.25"/>
  <cols>
    <col min="1" max="1" width="3" customWidth="1"/>
    <col min="2" max="2" width="1.44140625" customWidth="1"/>
    <col min="3" max="3" width="8.6640625" customWidth="1"/>
    <col min="4" max="4" width="25.33203125" customWidth="1"/>
    <col min="5" max="5" width="2" customWidth="1"/>
    <col min="6" max="6" width="19.6640625" bestFit="1" customWidth="1"/>
    <col min="7" max="7" width="19.6640625" customWidth="1"/>
    <col min="8" max="9" width="16.44140625" customWidth="1"/>
    <col min="10" max="10" width="2.33203125" customWidth="1"/>
    <col min="11" max="11" width="4.44140625" bestFit="1" customWidth="1"/>
    <col min="12" max="12" width="5.6640625" bestFit="1" customWidth="1"/>
    <col min="13" max="13" width="1.109375" customWidth="1"/>
    <col min="14" max="14" width="66.109375" style="188" customWidth="1"/>
  </cols>
  <sheetData>
    <row r="1" spans="1:14" ht="17.399999999999999" x14ac:dyDescent="0.3">
      <c r="A1" s="1"/>
      <c r="B1" s="2"/>
      <c r="C1" s="3" t="s">
        <v>0</v>
      </c>
      <c r="D1" s="172" t="s">
        <v>412</v>
      </c>
      <c r="E1" s="4"/>
      <c r="F1" s="177"/>
      <c r="G1" s="224"/>
      <c r="H1" s="3"/>
      <c r="I1" s="3"/>
      <c r="J1" s="2"/>
      <c r="K1" s="343" t="s">
        <v>1</v>
      </c>
      <c r="L1" s="344"/>
      <c r="M1" s="2"/>
      <c r="N1" s="171" t="s">
        <v>299</v>
      </c>
    </row>
    <row r="2" spans="1:14" x14ac:dyDescent="0.25">
      <c r="A2" s="2"/>
      <c r="B2" s="2"/>
      <c r="C2" s="2"/>
      <c r="D2" s="2"/>
      <c r="E2" s="2"/>
      <c r="F2" s="5"/>
      <c r="G2" s="5"/>
      <c r="H2" s="2"/>
      <c r="I2" s="2"/>
      <c r="J2" s="2"/>
      <c r="K2" s="2"/>
      <c r="L2" s="6"/>
      <c r="M2" s="2"/>
      <c r="N2" s="178" t="s">
        <v>298</v>
      </c>
    </row>
    <row r="3" spans="1:14" x14ac:dyDescent="0.25">
      <c r="A3" s="345" t="s">
        <v>2</v>
      </c>
      <c r="B3" s="345"/>
      <c r="C3" s="345"/>
      <c r="D3" s="345"/>
      <c r="E3" s="345"/>
      <c r="F3" s="345"/>
      <c r="G3" s="345"/>
      <c r="H3" s="345"/>
      <c r="I3" s="345"/>
      <c r="J3" s="2"/>
      <c r="K3" s="2"/>
      <c r="L3" s="6"/>
      <c r="M3" s="2"/>
      <c r="N3" s="179" t="s">
        <v>300</v>
      </c>
    </row>
    <row r="4" spans="1:14" x14ac:dyDescent="0.25">
      <c r="A4" s="346" t="s">
        <v>303</v>
      </c>
      <c r="B4" s="346"/>
      <c r="C4" s="346"/>
      <c r="D4" s="346"/>
      <c r="E4" s="346"/>
      <c r="F4" s="346"/>
      <c r="G4" s="346"/>
      <c r="H4" s="346"/>
      <c r="I4" s="346"/>
      <c r="J4" s="2"/>
      <c r="K4" s="2"/>
      <c r="L4" s="6"/>
      <c r="M4" s="2"/>
      <c r="N4" s="174"/>
    </row>
    <row r="5" spans="1:14" x14ac:dyDescent="0.25">
      <c r="A5" s="2"/>
      <c r="B5" s="2"/>
      <c r="C5" s="7"/>
      <c r="D5" s="7"/>
      <c r="E5" s="2"/>
      <c r="F5" s="8"/>
      <c r="G5" s="8"/>
      <c r="H5" s="9"/>
      <c r="I5" s="9"/>
      <c r="J5" s="2"/>
      <c r="K5" s="2"/>
      <c r="L5" s="6"/>
      <c r="M5" s="2"/>
      <c r="N5" s="175"/>
    </row>
    <row r="6" spans="1:14" x14ac:dyDescent="0.25">
      <c r="A6" s="2"/>
      <c r="B6" s="2"/>
      <c r="C6" s="7"/>
      <c r="D6" s="7"/>
      <c r="E6" s="2"/>
      <c r="F6" s="347" t="s">
        <v>307</v>
      </c>
      <c r="G6" s="225"/>
      <c r="H6" s="226"/>
      <c r="I6" s="227"/>
      <c r="J6" s="2"/>
      <c r="K6" s="2"/>
      <c r="L6" s="6"/>
      <c r="M6" s="2"/>
      <c r="N6" s="176"/>
    </row>
    <row r="7" spans="1:14" ht="13.8" thickBot="1" x14ac:dyDescent="0.3">
      <c r="A7" s="2"/>
      <c r="B7" s="11"/>
      <c r="C7" s="2"/>
      <c r="D7" s="2"/>
      <c r="E7" s="12"/>
      <c r="F7" s="348" t="e">
        <f>SUM(#REF!)</f>
        <v>#REF!</v>
      </c>
      <c r="G7" s="228" t="s">
        <v>242</v>
      </c>
      <c r="H7" s="229" t="s">
        <v>306</v>
      </c>
      <c r="I7" s="230" t="s">
        <v>305</v>
      </c>
      <c r="J7" s="11"/>
      <c r="K7" s="13" t="s">
        <v>3</v>
      </c>
      <c r="L7" s="14"/>
      <c r="M7" s="11"/>
      <c r="N7" s="180" t="s">
        <v>4</v>
      </c>
    </row>
    <row r="8" spans="1:14" x14ac:dyDescent="0.25">
      <c r="A8" s="7"/>
      <c r="B8" s="7"/>
      <c r="C8" s="15" t="s">
        <v>5</v>
      </c>
      <c r="D8" s="15"/>
      <c r="E8" s="2"/>
      <c r="F8" s="16"/>
      <c r="G8" s="16"/>
      <c r="H8" s="17"/>
      <c r="I8" s="17"/>
      <c r="J8" s="7"/>
      <c r="K8" s="7"/>
      <c r="L8" s="5"/>
      <c r="M8" s="7"/>
      <c r="N8" s="181"/>
    </row>
    <row r="9" spans="1:14" x14ac:dyDescent="0.25">
      <c r="A9" s="18">
        <v>1</v>
      </c>
      <c r="B9" s="18"/>
      <c r="C9" s="19" t="s">
        <v>6</v>
      </c>
      <c r="D9" s="19"/>
      <c r="E9" s="2"/>
      <c r="F9" s="20"/>
      <c r="G9" s="20">
        <f>225*6500</f>
        <v>1462500</v>
      </c>
      <c r="H9" s="20">
        <f>350*6500</f>
        <v>2275000</v>
      </c>
      <c r="I9" s="20">
        <f>450*6500</f>
        <v>2925000</v>
      </c>
      <c r="J9" s="7"/>
      <c r="K9" s="18">
        <f t="shared" ref="K9:K22" si="0">A9</f>
        <v>1</v>
      </c>
      <c r="L9" s="22"/>
      <c r="M9" s="18"/>
      <c r="N9" s="182" t="s">
        <v>310</v>
      </c>
    </row>
    <row r="10" spans="1:14" x14ac:dyDescent="0.25">
      <c r="A10" s="18">
        <v>2</v>
      </c>
      <c r="B10" s="18"/>
      <c r="C10" s="19" t="s">
        <v>7</v>
      </c>
      <c r="D10" s="19"/>
      <c r="E10" s="2"/>
      <c r="F10" s="20"/>
      <c r="G10" s="20"/>
      <c r="H10" s="20"/>
      <c r="I10" s="20"/>
      <c r="J10" s="7"/>
      <c r="K10" s="18">
        <f t="shared" si="0"/>
        <v>2</v>
      </c>
      <c r="L10" s="22"/>
      <c r="M10" s="18"/>
      <c r="N10" s="183" t="s">
        <v>311</v>
      </c>
    </row>
    <row r="11" spans="1:14" x14ac:dyDescent="0.25">
      <c r="A11" s="18">
        <v>3</v>
      </c>
      <c r="B11" s="18"/>
      <c r="C11" s="19" t="s">
        <v>8</v>
      </c>
      <c r="D11" s="19"/>
      <c r="E11" s="2"/>
      <c r="F11" s="20"/>
      <c r="G11" s="20"/>
      <c r="H11" s="20"/>
      <c r="I11" s="20"/>
      <c r="J11" s="7"/>
      <c r="K11" s="18">
        <f t="shared" si="0"/>
        <v>3</v>
      </c>
      <c r="L11" s="22"/>
      <c r="M11" s="18"/>
      <c r="N11" s="183" t="s">
        <v>9</v>
      </c>
    </row>
    <row r="12" spans="1:14" ht="34.799999999999997" x14ac:dyDescent="0.25">
      <c r="A12" s="18">
        <v>4</v>
      </c>
      <c r="B12" s="18"/>
      <c r="C12" s="19" t="s">
        <v>10</v>
      </c>
      <c r="D12" s="19"/>
      <c r="E12" s="2"/>
      <c r="F12" s="20">
        <v>200295</v>
      </c>
      <c r="G12" s="20">
        <v>297005</v>
      </c>
      <c r="H12" s="24">
        <v>252173</v>
      </c>
      <c r="I12" s="24"/>
      <c r="J12" s="7"/>
      <c r="K12" s="18">
        <f t="shared" si="0"/>
        <v>4</v>
      </c>
      <c r="L12" s="22"/>
      <c r="M12" s="18"/>
      <c r="N12" s="183" t="s">
        <v>312</v>
      </c>
    </row>
    <row r="13" spans="1:14" x14ac:dyDescent="0.25">
      <c r="A13" s="18">
        <v>5</v>
      </c>
      <c r="B13" s="18"/>
      <c r="C13" s="19" t="s">
        <v>11</v>
      </c>
      <c r="D13" s="19"/>
      <c r="E13" s="2"/>
      <c r="F13" s="20"/>
      <c r="G13" s="20"/>
      <c r="H13" s="24"/>
      <c r="I13" s="24"/>
      <c r="J13" s="7"/>
      <c r="K13" s="18">
        <f t="shared" si="0"/>
        <v>5</v>
      </c>
      <c r="L13" s="22"/>
      <c r="M13" s="18"/>
      <c r="N13" s="182" t="s">
        <v>12</v>
      </c>
    </row>
    <row r="14" spans="1:14" ht="23.4" x14ac:dyDescent="0.25">
      <c r="A14" s="18">
        <v>6</v>
      </c>
      <c r="B14" s="18"/>
      <c r="C14" s="19" t="s">
        <v>13</v>
      </c>
      <c r="D14" s="19"/>
      <c r="E14" s="2"/>
      <c r="F14" s="20"/>
      <c r="G14" s="20"/>
      <c r="H14" s="20"/>
      <c r="I14" s="20"/>
      <c r="J14" s="7"/>
      <c r="K14" s="18">
        <f t="shared" si="0"/>
        <v>6</v>
      </c>
      <c r="L14" s="22"/>
      <c r="M14" s="18"/>
      <c r="N14" s="182" t="s">
        <v>14</v>
      </c>
    </row>
    <row r="15" spans="1:14" x14ac:dyDescent="0.25">
      <c r="A15" s="18">
        <v>7</v>
      </c>
      <c r="B15" s="7"/>
      <c r="C15" s="18" t="s">
        <v>15</v>
      </c>
      <c r="D15" s="19"/>
      <c r="E15" s="2"/>
      <c r="F15" s="20"/>
      <c r="G15" s="20"/>
      <c r="H15" s="20"/>
      <c r="I15" s="20"/>
      <c r="J15" s="7"/>
      <c r="K15" s="18">
        <f t="shared" si="0"/>
        <v>7</v>
      </c>
      <c r="L15" s="22"/>
      <c r="M15" s="18"/>
      <c r="N15" s="182" t="s">
        <v>16</v>
      </c>
    </row>
    <row r="16" spans="1:14" ht="23.4" x14ac:dyDescent="0.25">
      <c r="A16" s="18">
        <v>8</v>
      </c>
      <c r="B16" s="18"/>
      <c r="C16" s="19" t="s">
        <v>17</v>
      </c>
      <c r="D16" s="19"/>
      <c r="E16" s="2"/>
      <c r="F16" s="20"/>
      <c r="G16" s="20"/>
      <c r="H16" s="20"/>
      <c r="I16" s="20"/>
      <c r="J16" s="7"/>
      <c r="K16" s="18">
        <f t="shared" si="0"/>
        <v>8</v>
      </c>
      <c r="L16" s="22"/>
      <c r="M16" s="18"/>
      <c r="N16" s="182" t="s">
        <v>18</v>
      </c>
    </row>
    <row r="17" spans="1:14" x14ac:dyDescent="0.25">
      <c r="A17" s="18">
        <v>9</v>
      </c>
      <c r="B17" s="18"/>
      <c r="C17" s="19" t="s">
        <v>20</v>
      </c>
      <c r="D17" s="19"/>
      <c r="E17" s="2"/>
      <c r="F17" s="20"/>
      <c r="G17" s="20"/>
      <c r="H17" s="20"/>
      <c r="I17" s="20"/>
      <c r="J17" s="7"/>
      <c r="K17" s="18">
        <f t="shared" si="0"/>
        <v>9</v>
      </c>
      <c r="L17" s="22"/>
      <c r="M17" s="18"/>
      <c r="N17" s="182" t="s">
        <v>22</v>
      </c>
    </row>
    <row r="18" spans="1:14" x14ac:dyDescent="0.25">
      <c r="A18" s="18">
        <v>10</v>
      </c>
      <c r="B18" s="18"/>
      <c r="C18" s="19" t="s">
        <v>23</v>
      </c>
      <c r="D18" s="19"/>
      <c r="E18" s="2"/>
      <c r="F18" s="20" t="s">
        <v>21</v>
      </c>
      <c r="G18" s="20"/>
      <c r="H18" s="20"/>
      <c r="I18" s="20"/>
      <c r="J18" s="7"/>
      <c r="K18" s="18">
        <f t="shared" si="0"/>
        <v>10</v>
      </c>
      <c r="L18" s="22"/>
      <c r="M18" s="18"/>
      <c r="N18" s="183" t="s">
        <v>24</v>
      </c>
    </row>
    <row r="19" spans="1:14" x14ac:dyDescent="0.25">
      <c r="A19" s="18">
        <v>11</v>
      </c>
      <c r="B19" s="18"/>
      <c r="C19" s="19" t="s">
        <v>25</v>
      </c>
      <c r="D19" s="19"/>
      <c r="E19" s="2"/>
      <c r="F19" s="20"/>
      <c r="G19" s="20"/>
      <c r="H19" s="20"/>
      <c r="I19" s="20"/>
      <c r="J19" s="7"/>
      <c r="K19" s="18">
        <f t="shared" si="0"/>
        <v>11</v>
      </c>
      <c r="L19" s="22"/>
      <c r="M19" s="18"/>
      <c r="N19" s="183" t="s">
        <v>26</v>
      </c>
    </row>
    <row r="20" spans="1:14" x14ac:dyDescent="0.25">
      <c r="A20" s="18">
        <v>12</v>
      </c>
      <c r="B20" s="18"/>
      <c r="C20" s="19" t="s">
        <v>27</v>
      </c>
      <c r="D20" s="25"/>
      <c r="E20" s="2"/>
      <c r="F20" s="20"/>
      <c r="G20" s="20"/>
      <c r="H20" s="26"/>
      <c r="I20" s="26"/>
      <c r="J20" s="7"/>
      <c r="K20" s="18">
        <f t="shared" si="0"/>
        <v>12</v>
      </c>
      <c r="L20" s="22"/>
      <c r="M20" s="18"/>
      <c r="N20" s="184" t="s">
        <v>28</v>
      </c>
    </row>
    <row r="21" spans="1:14" x14ac:dyDescent="0.25">
      <c r="A21" s="18">
        <v>13</v>
      </c>
      <c r="B21" s="18"/>
      <c r="C21" s="19" t="s">
        <v>27</v>
      </c>
      <c r="D21" s="25"/>
      <c r="E21" s="2"/>
      <c r="F21" s="20"/>
      <c r="G21" s="20"/>
      <c r="H21" s="26"/>
      <c r="I21" s="26"/>
      <c r="J21" s="7"/>
      <c r="K21" s="18">
        <f t="shared" si="0"/>
        <v>13</v>
      </c>
      <c r="L21" s="22"/>
      <c r="M21" s="18"/>
      <c r="N21" s="184" t="s">
        <v>28</v>
      </c>
    </row>
    <row r="22" spans="1:14" x14ac:dyDescent="0.25">
      <c r="A22" s="18">
        <v>14</v>
      </c>
      <c r="B22" s="18"/>
      <c r="C22" s="27" t="s">
        <v>29</v>
      </c>
      <c r="D22" s="27"/>
      <c r="E22" s="2"/>
      <c r="F22" s="21">
        <f>SUM(F9:F21)</f>
        <v>200295</v>
      </c>
      <c r="G22" s="21">
        <f>SUM(G9:G21)</f>
        <v>1759505</v>
      </c>
      <c r="H22" s="21">
        <f>SUM(H9:H21)</f>
        <v>2527173</v>
      </c>
      <c r="I22" s="21">
        <f>SUM(I9:I21)</f>
        <v>2925000</v>
      </c>
      <c r="J22" s="7"/>
      <c r="K22" s="18">
        <f t="shared" si="0"/>
        <v>14</v>
      </c>
      <c r="L22" s="22"/>
      <c r="M22" s="18"/>
      <c r="N22" s="183" t="s">
        <v>30</v>
      </c>
    </row>
    <row r="23" spans="1:14" x14ac:dyDescent="0.25">
      <c r="A23" s="2"/>
      <c r="B23" s="2"/>
      <c r="C23" s="2"/>
      <c r="D23" s="2"/>
      <c r="E23" s="2"/>
      <c r="F23" s="28"/>
      <c r="G23" s="28"/>
      <c r="H23" s="29"/>
      <c r="I23" s="29"/>
      <c r="J23" s="2"/>
      <c r="K23" s="2"/>
      <c r="L23" s="6"/>
      <c r="M23" s="2"/>
      <c r="N23" s="185"/>
    </row>
    <row r="24" spans="1:14" x14ac:dyDescent="0.25">
      <c r="A24" s="2"/>
      <c r="B24" s="7"/>
      <c r="C24" s="31" t="s">
        <v>31</v>
      </c>
      <c r="D24" s="31"/>
      <c r="E24" s="2"/>
      <c r="F24" s="32"/>
      <c r="G24" s="32"/>
      <c r="H24" s="33"/>
      <c r="I24" s="33"/>
      <c r="J24" s="7"/>
      <c r="K24" s="2"/>
      <c r="L24" s="6"/>
      <c r="M24" s="7"/>
      <c r="N24" s="185"/>
    </row>
    <row r="25" spans="1:14" x14ac:dyDescent="0.25">
      <c r="A25" s="34">
        <v>15</v>
      </c>
      <c r="B25" s="18"/>
      <c r="C25" s="35" t="s">
        <v>32</v>
      </c>
      <c r="D25" s="35"/>
      <c r="E25" s="2"/>
      <c r="F25" s="231">
        <f>+'A2. Bgt_FuncExp'!F10</f>
        <v>68283</v>
      </c>
      <c r="G25" s="231">
        <f>+'A2. Bgt_FuncExp'!H10</f>
        <v>224240.5</v>
      </c>
      <c r="H25" s="232">
        <f>+'A2. Bgt_FuncExp'!J10</f>
        <v>274559.5</v>
      </c>
      <c r="I25" s="232">
        <f>+'A2. Bgt_FuncExp'!L10</f>
        <v>326835</v>
      </c>
      <c r="J25" s="7"/>
      <c r="K25" s="18">
        <f t="shared" ref="K25:K32" si="1">A25</f>
        <v>15</v>
      </c>
      <c r="L25" s="22"/>
      <c r="M25" s="18"/>
      <c r="N25" s="183" t="s">
        <v>297</v>
      </c>
    </row>
    <row r="26" spans="1:14" x14ac:dyDescent="0.25">
      <c r="A26" s="34">
        <v>16</v>
      </c>
      <c r="B26" s="18"/>
      <c r="C26" s="35" t="s">
        <v>34</v>
      </c>
      <c r="D26" s="35"/>
      <c r="E26" s="2"/>
      <c r="F26" s="231">
        <f>'A2. Bgt_FuncExp'!F43</f>
        <v>87600</v>
      </c>
      <c r="G26" s="231">
        <f>+'A2. Bgt_FuncExp'!H43</f>
        <v>900524.5</v>
      </c>
      <c r="H26" s="232">
        <f>+'A2. Bgt_FuncExp'!J43</f>
        <v>1369808</v>
      </c>
      <c r="I26" s="232">
        <f>+'A2. Bgt_FuncExp'!L43</f>
        <v>1789257</v>
      </c>
      <c r="J26" s="7"/>
      <c r="K26" s="18">
        <f t="shared" si="1"/>
        <v>16</v>
      </c>
      <c r="L26" s="22"/>
      <c r="M26" s="18"/>
      <c r="N26" s="183" t="s">
        <v>297</v>
      </c>
    </row>
    <row r="27" spans="1:14" x14ac:dyDescent="0.25">
      <c r="A27" s="34">
        <v>17</v>
      </c>
      <c r="B27" s="18"/>
      <c r="C27" s="35" t="s">
        <v>35</v>
      </c>
      <c r="D27" s="35"/>
      <c r="E27" s="2"/>
      <c r="F27" s="231">
        <f>'A2. Bgt_FuncExp'!F79</f>
        <v>0</v>
      </c>
      <c r="G27" s="231">
        <f>+'A2. Bgt_FuncExp'!H79</f>
        <v>38762.5</v>
      </c>
      <c r="H27" s="232">
        <f>+'A2. Bgt_FuncExp'!J79</f>
        <v>76325</v>
      </c>
      <c r="I27" s="232">
        <f>+'A2. Bgt_FuncExp'!L79</f>
        <v>96650.5</v>
      </c>
      <c r="J27" s="7"/>
      <c r="K27" s="18">
        <f t="shared" si="1"/>
        <v>17</v>
      </c>
      <c r="L27" s="22"/>
      <c r="M27" s="18"/>
      <c r="N27" s="183" t="s">
        <v>297</v>
      </c>
    </row>
    <row r="28" spans="1:14" x14ac:dyDescent="0.25">
      <c r="A28" s="34">
        <v>18</v>
      </c>
      <c r="B28" s="18"/>
      <c r="C28" s="35" t="s">
        <v>36</v>
      </c>
      <c r="D28" s="35"/>
      <c r="E28" s="2"/>
      <c r="F28" s="231">
        <f>'A2. Bgt_FuncExp'!F88</f>
        <v>36734</v>
      </c>
      <c r="G28" s="231">
        <f>+'A2. Bgt_FuncExp'!H88</f>
        <v>268964</v>
      </c>
      <c r="H28" s="232">
        <f>+'A2. Bgt_FuncExp'!J88</f>
        <v>398428</v>
      </c>
      <c r="I28" s="232">
        <f>+'A2. Bgt_FuncExp'!L88</f>
        <v>512428</v>
      </c>
      <c r="J28" s="7"/>
      <c r="K28" s="18">
        <f t="shared" si="1"/>
        <v>18</v>
      </c>
      <c r="L28" s="22"/>
      <c r="M28" s="18"/>
      <c r="N28" s="183" t="s">
        <v>297</v>
      </c>
    </row>
    <row r="29" spans="1:14" x14ac:dyDescent="0.25">
      <c r="A29" s="34">
        <v>19</v>
      </c>
      <c r="B29" s="18"/>
      <c r="C29" s="35" t="s">
        <v>37</v>
      </c>
      <c r="D29" s="35"/>
      <c r="E29" s="2"/>
      <c r="F29" s="231">
        <f>'A2. Bgt_FuncExp'!F101</f>
        <v>0</v>
      </c>
      <c r="G29" s="231">
        <f>+'A2. Bgt_FuncExp'!H101</f>
        <v>0</v>
      </c>
      <c r="H29" s="232">
        <f>+'A2. Bgt_FuncExp'!J101</f>
        <v>0</v>
      </c>
      <c r="I29" s="232">
        <f>+'A2. Bgt_FuncExp'!L101</f>
        <v>0</v>
      </c>
      <c r="J29" s="7"/>
      <c r="K29" s="18">
        <f t="shared" si="1"/>
        <v>19</v>
      </c>
      <c r="L29" s="22"/>
      <c r="M29" s="18"/>
      <c r="N29" s="183" t="s">
        <v>297</v>
      </c>
    </row>
    <row r="30" spans="1:14" x14ac:dyDescent="0.25">
      <c r="A30" s="34">
        <v>20</v>
      </c>
      <c r="B30" s="18"/>
      <c r="C30" s="35" t="s">
        <v>38</v>
      </c>
      <c r="D30" s="35"/>
      <c r="E30" s="2"/>
      <c r="F30" s="231">
        <f>'A2. Bgt_FuncExp'!F108</f>
        <v>0</v>
      </c>
      <c r="G30" s="231">
        <f>+'A2. Bgt_FuncExp'!H108</f>
        <v>0</v>
      </c>
      <c r="H30" s="232">
        <f>+'A2. Bgt_FuncExp'!J108</f>
        <v>0</v>
      </c>
      <c r="I30" s="232">
        <f>+'A2. Bgt_FuncExp'!L108</f>
        <v>0</v>
      </c>
      <c r="J30" s="7"/>
      <c r="K30" s="18">
        <f t="shared" si="1"/>
        <v>20</v>
      </c>
      <c r="L30" s="22"/>
      <c r="M30" s="18"/>
      <c r="N30" s="183" t="s">
        <v>297</v>
      </c>
    </row>
    <row r="31" spans="1:14" x14ac:dyDescent="0.25">
      <c r="A31" s="34">
        <v>23</v>
      </c>
      <c r="B31" s="35"/>
      <c r="C31" s="38" t="s">
        <v>39</v>
      </c>
      <c r="D31" s="38"/>
      <c r="E31" s="2"/>
      <c r="F31" s="320">
        <f>SUM(F25:F30)</f>
        <v>192617</v>
      </c>
      <c r="G31" s="39">
        <f t="shared" ref="G31:I31" si="2">SUM(G25:G30)</f>
        <v>1432491.5</v>
      </c>
      <c r="H31" s="39">
        <f t="shared" si="2"/>
        <v>2119120.5</v>
      </c>
      <c r="I31" s="39">
        <f t="shared" si="2"/>
        <v>2725170.5</v>
      </c>
      <c r="J31" s="40"/>
      <c r="K31" s="18">
        <f t="shared" si="1"/>
        <v>23</v>
      </c>
      <c r="L31" s="22"/>
      <c r="M31" s="35"/>
      <c r="N31" s="183" t="s">
        <v>30</v>
      </c>
    </row>
    <row r="32" spans="1:14" x14ac:dyDescent="0.25">
      <c r="A32" s="34">
        <v>24</v>
      </c>
      <c r="B32" s="18"/>
      <c r="C32" s="38" t="s">
        <v>40</v>
      </c>
      <c r="D32" s="38"/>
      <c r="E32" s="2"/>
      <c r="F32" s="320">
        <f>F22-F31</f>
        <v>7678</v>
      </c>
      <c r="G32" s="39">
        <f t="shared" ref="G32:I32" si="3">G22-G31</f>
        <v>327013.5</v>
      </c>
      <c r="H32" s="39">
        <f t="shared" si="3"/>
        <v>408052.5</v>
      </c>
      <c r="I32" s="39">
        <f t="shared" si="3"/>
        <v>199829.5</v>
      </c>
      <c r="J32" s="7"/>
      <c r="K32" s="18">
        <f t="shared" si="1"/>
        <v>24</v>
      </c>
      <c r="L32" s="22"/>
      <c r="M32" s="18"/>
      <c r="N32" s="183" t="s">
        <v>30</v>
      </c>
    </row>
    <row r="33" spans="1:14" x14ac:dyDescent="0.25">
      <c r="A33" s="2"/>
      <c r="B33" s="40"/>
      <c r="C33" s="31"/>
      <c r="D33" s="31"/>
      <c r="E33" s="2"/>
      <c r="F33" s="28"/>
      <c r="G33" s="28"/>
      <c r="H33" s="29"/>
      <c r="I33" s="29"/>
      <c r="J33" s="40"/>
      <c r="K33" s="2"/>
      <c r="L33" s="6"/>
      <c r="M33" s="40"/>
      <c r="N33" s="185"/>
    </row>
    <row r="34" spans="1:14" x14ac:dyDescent="0.25">
      <c r="A34" s="2"/>
      <c r="B34" s="7"/>
      <c r="C34" s="31" t="s">
        <v>41</v>
      </c>
      <c r="D34" s="31"/>
      <c r="E34" s="2"/>
      <c r="F34" s="32"/>
      <c r="G34" s="32"/>
      <c r="H34" s="33"/>
      <c r="I34" s="33"/>
      <c r="J34" s="7"/>
      <c r="K34" s="2"/>
      <c r="L34" s="6"/>
      <c r="M34" s="7"/>
      <c r="N34" s="185"/>
    </row>
    <row r="35" spans="1:14" x14ac:dyDescent="0.25">
      <c r="A35" s="18">
        <v>25</v>
      </c>
      <c r="B35" s="18"/>
      <c r="C35" s="19" t="s">
        <v>11</v>
      </c>
      <c r="D35" s="19"/>
      <c r="E35" s="2"/>
      <c r="F35" s="20"/>
      <c r="G35" s="20"/>
      <c r="H35" s="24"/>
      <c r="I35" s="24"/>
      <c r="J35" s="7"/>
      <c r="K35" s="18">
        <f t="shared" ref="K35:K43" si="4">A35</f>
        <v>25</v>
      </c>
      <c r="L35" s="22"/>
      <c r="M35" s="18"/>
      <c r="N35" s="182" t="s">
        <v>42</v>
      </c>
    </row>
    <row r="36" spans="1:14" ht="23.4" x14ac:dyDescent="0.25">
      <c r="A36" s="18">
        <v>26</v>
      </c>
      <c r="B36" s="18"/>
      <c r="C36" s="19" t="s">
        <v>19</v>
      </c>
      <c r="D36" s="19"/>
      <c r="E36" s="2"/>
      <c r="F36" s="20"/>
      <c r="G36" s="20"/>
      <c r="H36" s="24"/>
      <c r="I36" s="24"/>
      <c r="J36" s="7"/>
      <c r="K36" s="18">
        <f t="shared" si="4"/>
        <v>26</v>
      </c>
      <c r="L36" s="22"/>
      <c r="M36" s="18"/>
      <c r="N36" s="182" t="s">
        <v>43</v>
      </c>
    </row>
    <row r="37" spans="1:14" x14ac:dyDescent="0.25">
      <c r="A37" s="18">
        <v>27</v>
      </c>
      <c r="B37" s="18"/>
      <c r="C37" s="19" t="s">
        <v>44</v>
      </c>
      <c r="D37" s="19"/>
      <c r="E37" s="2"/>
      <c r="F37" s="20"/>
      <c r="G37" s="20"/>
      <c r="H37" s="342"/>
      <c r="I37" s="342"/>
      <c r="J37" s="7"/>
      <c r="K37" s="18">
        <f t="shared" si="4"/>
        <v>27</v>
      </c>
      <c r="L37" s="22"/>
      <c r="M37" s="18"/>
      <c r="N37" s="182" t="s">
        <v>45</v>
      </c>
    </row>
    <row r="38" spans="1:14" x14ac:dyDescent="0.25">
      <c r="A38" s="18">
        <v>28</v>
      </c>
      <c r="B38" s="18"/>
      <c r="C38" s="19" t="s">
        <v>46</v>
      </c>
      <c r="D38" s="19"/>
      <c r="E38" s="2"/>
      <c r="F38" s="20">
        <v>5000</v>
      </c>
      <c r="G38" s="20">
        <v>5000</v>
      </c>
      <c r="H38" s="24">
        <v>7500</v>
      </c>
      <c r="I38" s="24">
        <v>10000</v>
      </c>
      <c r="J38" s="7"/>
      <c r="K38" s="18">
        <f t="shared" si="4"/>
        <v>28</v>
      </c>
      <c r="L38" s="22"/>
      <c r="M38" s="18"/>
      <c r="N38" s="182" t="s">
        <v>47</v>
      </c>
    </row>
    <row r="39" spans="1:14" x14ac:dyDescent="0.25">
      <c r="A39" s="18">
        <v>29</v>
      </c>
      <c r="B39" s="18"/>
      <c r="C39" s="19" t="s">
        <v>48</v>
      </c>
      <c r="D39" s="19"/>
      <c r="E39" s="2"/>
      <c r="F39" s="20"/>
      <c r="G39" s="20"/>
      <c r="H39" s="37"/>
      <c r="I39" s="37"/>
      <c r="J39" s="7"/>
      <c r="K39" s="18">
        <f t="shared" si="4"/>
        <v>29</v>
      </c>
      <c r="L39" s="22"/>
      <c r="M39" s="18"/>
      <c r="N39" s="183" t="s">
        <v>49</v>
      </c>
    </row>
    <row r="40" spans="1:14" x14ac:dyDescent="0.25">
      <c r="A40" s="18">
        <v>30</v>
      </c>
      <c r="B40" s="18"/>
      <c r="C40" s="19" t="s">
        <v>50</v>
      </c>
      <c r="D40" s="19"/>
      <c r="E40" s="2"/>
      <c r="F40" s="20"/>
      <c r="G40" s="20"/>
      <c r="H40" s="37"/>
      <c r="I40" s="37"/>
      <c r="J40" s="7"/>
      <c r="K40" s="18">
        <f t="shared" si="4"/>
        <v>30</v>
      </c>
      <c r="L40" s="22"/>
      <c r="M40" s="18"/>
      <c r="N40" s="183" t="s">
        <v>51</v>
      </c>
    </row>
    <row r="41" spans="1:14" x14ac:dyDescent="0.25">
      <c r="A41" s="18">
        <v>31</v>
      </c>
      <c r="B41" s="18"/>
      <c r="C41" s="19" t="s">
        <v>27</v>
      </c>
      <c r="D41" s="25"/>
      <c r="E41" s="2"/>
      <c r="F41" s="20"/>
      <c r="G41" s="20"/>
      <c r="H41" s="26"/>
      <c r="I41" s="26"/>
      <c r="J41" s="7"/>
      <c r="K41" s="18">
        <f t="shared" si="4"/>
        <v>31</v>
      </c>
      <c r="L41" s="22"/>
      <c r="M41" s="18"/>
      <c r="N41" s="184" t="s">
        <v>28</v>
      </c>
    </row>
    <row r="42" spans="1:14" x14ac:dyDescent="0.25">
      <c r="A42" s="18">
        <v>32</v>
      </c>
      <c r="B42" s="18"/>
      <c r="C42" s="19" t="s">
        <v>27</v>
      </c>
      <c r="D42" s="25"/>
      <c r="E42" s="2"/>
      <c r="F42" s="20"/>
      <c r="G42" s="20"/>
      <c r="H42" s="26"/>
      <c r="I42" s="26"/>
      <c r="J42" s="7"/>
      <c r="K42" s="18">
        <f t="shared" si="4"/>
        <v>32</v>
      </c>
      <c r="L42" s="22"/>
      <c r="M42" s="18"/>
      <c r="N42" s="184" t="s">
        <v>28</v>
      </c>
    </row>
    <row r="43" spans="1:14" x14ac:dyDescent="0.25">
      <c r="A43" s="18">
        <v>33</v>
      </c>
      <c r="B43" s="35"/>
      <c r="C43" s="38" t="s">
        <v>52</v>
      </c>
      <c r="D43" s="38"/>
      <c r="E43" s="2"/>
      <c r="F43" s="39">
        <f>SUM(F35:F42)</f>
        <v>5000</v>
      </c>
      <c r="G43" s="39">
        <f t="shared" ref="G43:I43" si="5">SUM(G35:G42)</f>
        <v>5000</v>
      </c>
      <c r="H43" s="39">
        <f t="shared" si="5"/>
        <v>7500</v>
      </c>
      <c r="I43" s="39">
        <f t="shared" si="5"/>
        <v>10000</v>
      </c>
      <c r="J43" s="40"/>
      <c r="K43" s="18">
        <f t="shared" si="4"/>
        <v>33</v>
      </c>
      <c r="L43" s="22"/>
      <c r="M43" s="35"/>
      <c r="N43" s="183" t="s">
        <v>30</v>
      </c>
    </row>
    <row r="44" spans="1:14" x14ac:dyDescent="0.25">
      <c r="A44" s="2"/>
      <c r="B44" s="2"/>
      <c r="C44" s="2"/>
      <c r="D44" s="2"/>
      <c r="E44" s="2"/>
      <c r="F44" s="28"/>
      <c r="G44" s="28"/>
      <c r="H44" s="29"/>
      <c r="I44" s="29"/>
      <c r="J44" s="2"/>
      <c r="K44" s="2"/>
      <c r="L44" s="6"/>
      <c r="M44" s="2"/>
      <c r="N44" s="185"/>
    </row>
    <row r="45" spans="1:14" x14ac:dyDescent="0.25">
      <c r="A45" s="41"/>
      <c r="B45" s="42"/>
      <c r="C45" s="43" t="s">
        <v>53</v>
      </c>
      <c r="D45" s="43"/>
      <c r="E45" s="41"/>
      <c r="F45" s="32"/>
      <c r="G45" s="32"/>
      <c r="H45" s="33"/>
      <c r="I45" s="33"/>
      <c r="J45" s="42"/>
      <c r="K45" s="41"/>
      <c r="L45" s="44"/>
      <c r="M45" s="42"/>
      <c r="N45" s="186"/>
    </row>
    <row r="46" spans="1:14" x14ac:dyDescent="0.25">
      <c r="A46" s="45">
        <v>34</v>
      </c>
      <c r="B46" s="45"/>
      <c r="C46" s="23" t="s">
        <v>54</v>
      </c>
      <c r="D46" s="23"/>
      <c r="E46" s="41"/>
      <c r="F46" s="231">
        <f>'A2. Bgt_FuncExp'!F113</f>
        <v>0</v>
      </c>
      <c r="G46" s="36">
        <f>+'A2. Bgt_FuncExp'!H113</f>
        <v>0</v>
      </c>
      <c r="H46" s="233">
        <f>+'A2. Bgt_FuncExp'!J113</f>
        <v>0</v>
      </c>
      <c r="I46" s="233">
        <f>+'A2. Bgt_FuncExp'!L113</f>
        <v>0</v>
      </c>
      <c r="J46" s="42"/>
      <c r="K46" s="18">
        <f>A46</f>
        <v>34</v>
      </c>
      <c r="L46" s="22"/>
      <c r="M46" s="45"/>
      <c r="N46" s="183" t="s">
        <v>33</v>
      </c>
    </row>
    <row r="47" spans="1:14" x14ac:dyDescent="0.25">
      <c r="A47" s="45">
        <v>35</v>
      </c>
      <c r="B47" s="45"/>
      <c r="C47" s="23" t="s">
        <v>27</v>
      </c>
      <c r="D47" s="25"/>
      <c r="E47" s="41"/>
      <c r="F47" s="36" t="str">
        <f>+'A2. Bgt_FuncExp'!F114</f>
        <v xml:space="preserve"> </v>
      </c>
      <c r="G47" s="36" t="str">
        <f>+'A2. Bgt_FuncExp'!H114</f>
        <v xml:space="preserve"> </v>
      </c>
      <c r="H47" s="233" t="str">
        <f>+'A2. Bgt_FuncExp'!J114</f>
        <v xml:space="preserve"> </v>
      </c>
      <c r="I47" s="233" t="str">
        <f>+'A2. Bgt_FuncExp'!L114</f>
        <v xml:space="preserve"> </v>
      </c>
      <c r="J47" s="42"/>
      <c r="K47" s="18">
        <f>A47</f>
        <v>35</v>
      </c>
      <c r="L47" s="22"/>
      <c r="M47" s="45"/>
      <c r="N47" s="183" t="s">
        <v>33</v>
      </c>
    </row>
    <row r="48" spans="1:14" x14ac:dyDescent="0.25">
      <c r="A48" s="45">
        <v>36</v>
      </c>
      <c r="B48" s="46"/>
      <c r="C48" s="47" t="s">
        <v>55</v>
      </c>
      <c r="D48" s="47"/>
      <c r="E48" s="41"/>
      <c r="F48" s="39">
        <f>SUM(F46:F47)</f>
        <v>0</v>
      </c>
      <c r="G48" s="39">
        <f t="shared" ref="G48:I48" si="6">SUM(G46:G47)</f>
        <v>0</v>
      </c>
      <c r="H48" s="39">
        <f t="shared" si="6"/>
        <v>0</v>
      </c>
      <c r="I48" s="39">
        <f t="shared" si="6"/>
        <v>0</v>
      </c>
      <c r="J48" s="48"/>
      <c r="K48" s="18">
        <f>A48</f>
        <v>36</v>
      </c>
      <c r="L48" s="22"/>
      <c r="M48" s="46"/>
      <c r="N48" s="182" t="s">
        <v>30</v>
      </c>
    </row>
    <row r="49" spans="1:14" x14ac:dyDescent="0.25">
      <c r="A49" s="45">
        <v>37</v>
      </c>
      <c r="B49" s="45"/>
      <c r="C49" s="47" t="s">
        <v>56</v>
      </c>
      <c r="D49" s="47"/>
      <c r="E49" s="41"/>
      <c r="F49" s="39">
        <f>F43-F48</f>
        <v>5000</v>
      </c>
      <c r="G49" s="39">
        <f t="shared" ref="G49:I49" si="7">G43-G48</f>
        <v>5000</v>
      </c>
      <c r="H49" s="39">
        <f t="shared" si="7"/>
        <v>7500</v>
      </c>
      <c r="I49" s="39">
        <f t="shared" si="7"/>
        <v>10000</v>
      </c>
      <c r="J49" s="42"/>
      <c r="K49" s="18">
        <f>A49</f>
        <v>37</v>
      </c>
      <c r="L49" s="22"/>
      <c r="M49" s="45"/>
      <c r="N49" s="182" t="s">
        <v>30</v>
      </c>
    </row>
    <row r="50" spans="1:14" x14ac:dyDescent="0.25">
      <c r="A50" s="49"/>
      <c r="B50" s="42"/>
      <c r="C50" s="43"/>
      <c r="D50" s="43"/>
      <c r="E50" s="41"/>
      <c r="F50" s="50"/>
      <c r="G50" s="50"/>
      <c r="H50" s="33"/>
      <c r="I50" s="33"/>
      <c r="J50" s="42"/>
      <c r="K50" s="49"/>
      <c r="L50" s="51"/>
      <c r="M50" s="42"/>
      <c r="N50" s="186"/>
    </row>
    <row r="51" spans="1:14" x14ac:dyDescent="0.25">
      <c r="A51" s="41">
        <v>38</v>
      </c>
      <c r="B51" s="7"/>
      <c r="C51" s="31" t="s">
        <v>57</v>
      </c>
      <c r="D51" s="31"/>
      <c r="E51" s="2"/>
      <c r="F51" s="39">
        <f>F32+F49</f>
        <v>12678</v>
      </c>
      <c r="G51" s="39">
        <f>G32+G49</f>
        <v>332013.5</v>
      </c>
      <c r="H51" s="39">
        <f>H32+H49</f>
        <v>415552.5</v>
      </c>
      <c r="I51" s="39">
        <f>I32+I49</f>
        <v>209829.5</v>
      </c>
      <c r="J51" s="7"/>
      <c r="K51" s="18">
        <f>A51</f>
        <v>38</v>
      </c>
      <c r="L51" s="6"/>
      <c r="M51" s="7"/>
      <c r="N51" s="185" t="s">
        <v>30</v>
      </c>
    </row>
    <row r="52" spans="1:14" ht="23.4" x14ac:dyDescent="0.25">
      <c r="A52" s="41">
        <v>39</v>
      </c>
      <c r="B52" s="7"/>
      <c r="C52" s="31" t="s">
        <v>27</v>
      </c>
      <c r="D52" s="52"/>
      <c r="E52" s="2"/>
      <c r="F52" s="235">
        <v>0</v>
      </c>
      <c r="G52" s="53"/>
      <c r="H52" s="24"/>
      <c r="I52" s="24"/>
      <c r="J52" s="7"/>
      <c r="K52" s="18">
        <f>A52</f>
        <v>39</v>
      </c>
      <c r="L52" s="6"/>
      <c r="M52" s="7"/>
      <c r="N52" s="187" t="s">
        <v>309</v>
      </c>
    </row>
    <row r="53" spans="1:14" x14ac:dyDescent="0.25">
      <c r="A53" s="41">
        <v>40</v>
      </c>
      <c r="B53" s="7"/>
      <c r="C53" s="54" t="s">
        <v>58</v>
      </c>
      <c r="D53" s="54"/>
      <c r="E53" s="2"/>
      <c r="F53" s="234">
        <v>0</v>
      </c>
      <c r="G53" s="20"/>
      <c r="H53" s="37">
        <v>0</v>
      </c>
      <c r="I53" s="37"/>
      <c r="J53" s="7"/>
      <c r="K53" s="18">
        <f>A53</f>
        <v>40</v>
      </c>
      <c r="L53" s="6"/>
      <c r="M53" s="7"/>
      <c r="N53" s="185" t="s">
        <v>308</v>
      </c>
    </row>
    <row r="54" spans="1:14" x14ac:dyDescent="0.25">
      <c r="A54" s="41">
        <v>41</v>
      </c>
      <c r="B54" s="7"/>
      <c r="C54" s="55" t="s">
        <v>59</v>
      </c>
      <c r="D54" s="55"/>
      <c r="E54" s="2"/>
      <c r="F54" s="39">
        <f>SUM(F51:F53)</f>
        <v>12678</v>
      </c>
      <c r="G54" s="39">
        <f t="shared" ref="G54:I54" si="8">SUM(G51:G53)</f>
        <v>332013.5</v>
      </c>
      <c r="H54" s="39">
        <f t="shared" si="8"/>
        <v>415552.5</v>
      </c>
      <c r="I54" s="39">
        <f t="shared" si="8"/>
        <v>209829.5</v>
      </c>
      <c r="J54" s="7"/>
      <c r="K54" s="18">
        <f>A54</f>
        <v>41</v>
      </c>
      <c r="L54" s="6"/>
      <c r="M54" s="7"/>
      <c r="N54" s="185" t="s">
        <v>60</v>
      </c>
    </row>
  </sheetData>
  <mergeCells count="4">
    <mergeCell ref="K1:L1"/>
    <mergeCell ref="A3:I3"/>
    <mergeCell ref="A4:I4"/>
    <mergeCell ref="F6:F7"/>
  </mergeCells>
  <conditionalFormatting sqref="F54">
    <cfRule type="cellIs" dxfId="3" priority="2" stopIfTrue="1" operator="notEqual">
      <formula>$F$55</formula>
    </cfRule>
  </conditionalFormatting>
  <conditionalFormatting sqref="G54:I54">
    <cfRule type="cellIs" dxfId="2" priority="1" stopIfTrue="1" operator="notEqual">
      <formula>$F$55</formula>
    </cfRule>
  </conditionalFormatting>
  <pageMargins left="0.75" right="0.75" top="0.49" bottom="0.47" header="0.25" footer="0.32"/>
  <pageSetup scale="64" orientation="landscape" r:id="rId1"/>
  <headerFooter alignWithMargins="0">
    <oddHeader>&amp;R&amp;"Arial,Bold"Page &amp;P</oddHead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8DB4E2"/>
  </sheetPr>
  <dimension ref="A1:CA353"/>
  <sheetViews>
    <sheetView view="pageLayout" zoomScale="60" zoomScaleNormal="100" zoomScaleSheetLayoutView="50" zoomScalePageLayoutView="60" workbookViewId="0">
      <selection activeCell="H97" sqref="H97"/>
    </sheetView>
  </sheetViews>
  <sheetFormatPr defaultColWidth="9.109375" defaultRowHeight="13.2" outlineLevelRow="1" outlineLevelCol="1" x14ac:dyDescent="0.25"/>
  <cols>
    <col min="1" max="1" width="4.109375" style="125" customWidth="1"/>
    <col min="2" max="2" width="0.109375" style="7" customWidth="1"/>
    <col min="3" max="3" width="26.5546875" style="131" customWidth="1"/>
    <col min="4" max="4" width="18.44140625" style="330" customWidth="1"/>
    <col min="5" max="5" width="4.109375" style="125" customWidth="1"/>
    <col min="6" max="6" width="19.6640625" style="7" customWidth="1"/>
    <col min="7" max="7" width="8.6640625" style="7" customWidth="1"/>
    <col min="8" max="8" width="19.6640625" style="7" customWidth="1"/>
    <col min="9" max="9" width="8.6640625" style="7" customWidth="1"/>
    <col min="10" max="10" width="19.6640625" style="7" customWidth="1"/>
    <col min="11" max="11" width="8.6640625" style="7" customWidth="1"/>
    <col min="12" max="12" width="21.33203125" style="7" customWidth="1"/>
    <col min="13" max="13" width="8.6640625" style="133" customWidth="1"/>
    <col min="14" max="14" width="2.88671875" style="7" customWidth="1"/>
    <col min="15" max="15" width="4.33203125" style="133" customWidth="1"/>
    <col min="16" max="16" width="2.109375" style="7" bestFit="1" customWidth="1"/>
    <col min="17" max="17" width="43.33203125" style="133" customWidth="1"/>
    <col min="18" max="18" width="77.6640625" style="185" customWidth="1"/>
    <col min="19" max="19" width="10.44140625" style="133" hidden="1" customWidth="1"/>
    <col min="20" max="20" width="9.33203125" style="7" customWidth="1"/>
    <col min="21" max="21" width="4.33203125" style="133" customWidth="1"/>
    <col min="22" max="22" width="8.44140625" style="7" customWidth="1"/>
    <col min="23" max="23" width="4.33203125" style="133" customWidth="1"/>
    <col min="24" max="24" width="14.88671875" style="131" customWidth="1"/>
    <col min="25" max="25" width="7.109375" style="133" customWidth="1"/>
    <col min="26" max="26" width="1" style="7" customWidth="1"/>
    <col min="27" max="27" width="4.88671875" style="125" hidden="1" customWidth="1" outlineLevel="1"/>
    <col min="28" max="28" width="6" style="128" hidden="1" customWidth="1" outlineLevel="1"/>
    <col min="29" max="29" width="1" style="7" hidden="1" customWidth="1" outlineLevel="1"/>
    <col min="30" max="30" width="94.6640625" style="134" customWidth="1" collapsed="1"/>
    <col min="31" max="31" width="19.6640625" style="63" hidden="1" customWidth="1"/>
    <col min="32" max="32" width="78.33203125" style="7" customWidth="1"/>
    <col min="33" max="33" width="78.44140625" style="7" customWidth="1"/>
    <col min="34" max="34" width="73.6640625" style="7" customWidth="1"/>
    <col min="35" max="35" width="78.88671875" style="7" customWidth="1"/>
    <col min="36" max="36" width="101.6640625" style="7" customWidth="1"/>
    <col min="37" max="37" width="116.88671875" style="7" customWidth="1"/>
    <col min="38" max="38" width="112.88671875" style="7" customWidth="1"/>
    <col min="39" max="39" width="100.33203125" style="7" customWidth="1"/>
    <col min="40" max="40" width="92" style="7" customWidth="1"/>
    <col min="41" max="41" width="84.88671875" style="7" customWidth="1"/>
    <col min="42" max="42" width="57.6640625" style="7" customWidth="1"/>
    <col min="43" max="43" width="42.44140625" style="7" customWidth="1"/>
    <col min="44" max="44" width="47.6640625" style="7" customWidth="1"/>
    <col min="45" max="45" width="92" style="7" customWidth="1"/>
    <col min="46" max="46" width="62" style="7" customWidth="1"/>
    <col min="47" max="47" width="85.109375" style="7" customWidth="1"/>
    <col min="48" max="48" width="102.33203125" style="7" customWidth="1"/>
    <col min="49" max="49" width="111.6640625" style="7" customWidth="1"/>
    <col min="50" max="50" width="132.88671875" style="7" customWidth="1"/>
    <col min="51" max="51" width="81.6640625" style="7" customWidth="1"/>
    <col min="52" max="52" width="80.44140625" style="7" customWidth="1"/>
    <col min="53" max="53" width="66.88671875" style="7" customWidth="1"/>
    <col min="54" max="54" width="64.88671875" style="7" customWidth="1"/>
    <col min="55" max="55" width="84.33203125" style="7" customWidth="1"/>
    <col min="56" max="56" width="78.88671875" style="7" customWidth="1"/>
    <col min="57" max="57" width="31.109375" style="7" customWidth="1"/>
    <col min="58" max="58" width="40.88671875" style="7" customWidth="1"/>
    <col min="59" max="59" width="22.33203125" style="7" customWidth="1"/>
    <col min="60" max="60" width="17.6640625" style="7" customWidth="1"/>
    <col min="61" max="61" width="31.109375" style="7" customWidth="1"/>
    <col min="62" max="62" width="30.44140625" style="7" customWidth="1"/>
    <col min="63" max="63" width="20.33203125" style="7" customWidth="1"/>
    <col min="64" max="64" width="22.33203125" style="7" customWidth="1"/>
    <col min="65" max="65" width="41.44140625" style="7" customWidth="1"/>
    <col min="66" max="66" width="49.44140625" style="7" customWidth="1"/>
    <col min="67" max="67" width="36.88671875" style="7" customWidth="1"/>
    <col min="68" max="68" width="34.44140625" style="7" customWidth="1"/>
    <col min="69" max="69" width="20.44140625" style="7" customWidth="1"/>
    <col min="70" max="70" width="19.44140625" style="7" customWidth="1"/>
    <col min="71" max="71" width="15.44140625" style="7" customWidth="1"/>
    <col min="72" max="72" width="18.44140625" style="7" customWidth="1"/>
    <col min="73" max="73" width="53.6640625" style="7" customWidth="1"/>
    <col min="74" max="74" width="41.6640625" style="7" customWidth="1"/>
    <col min="75" max="75" width="42.33203125" style="7" customWidth="1"/>
    <col min="76" max="76" width="56.33203125" style="7" customWidth="1"/>
    <col min="77" max="77" width="50.44140625" style="7" customWidth="1"/>
    <col min="78" max="78" width="33.6640625" style="7" customWidth="1"/>
    <col min="79" max="79" width="30.44140625" style="7" customWidth="1"/>
    <col min="80" max="80" width="41.44140625" style="7" customWidth="1"/>
    <col min="81" max="81" width="53.44140625" style="7" customWidth="1"/>
    <col min="82" max="82" width="48.88671875" style="7" customWidth="1"/>
    <col min="83" max="83" width="32" style="7" customWidth="1"/>
    <col min="84" max="84" width="43.109375" style="7" customWidth="1"/>
    <col min="85" max="85" width="36.44140625" style="7" customWidth="1"/>
    <col min="86" max="86" width="43.109375" style="7" customWidth="1"/>
    <col min="87" max="87" width="36" style="7" customWidth="1"/>
    <col min="88" max="88" width="42.88671875" style="7" customWidth="1"/>
    <col min="89" max="89" width="43.109375" style="7" customWidth="1"/>
    <col min="90" max="90" width="58.88671875" style="7" customWidth="1"/>
    <col min="91" max="91" width="34.33203125" style="7" customWidth="1"/>
    <col min="92" max="16384" width="9.109375" style="7"/>
  </cols>
  <sheetData>
    <row r="1" spans="1:79" ht="17.399999999999999" x14ac:dyDescent="0.3">
      <c r="A1" s="56"/>
      <c r="B1" s="2"/>
      <c r="C1" s="3" t="s">
        <v>0</v>
      </c>
      <c r="D1" s="327" t="str">
        <f>+D1_</f>
        <v>IMAG Academy</v>
      </c>
      <c r="E1" s="56"/>
      <c r="F1" s="57"/>
      <c r="G1" s="57"/>
      <c r="H1" s="57"/>
      <c r="I1" s="57"/>
      <c r="J1" s="57"/>
      <c r="K1" s="57"/>
      <c r="L1" s="237"/>
      <c r="M1" s="238"/>
      <c r="N1" s="57"/>
      <c r="O1" s="349" t="s">
        <v>61</v>
      </c>
      <c r="P1" s="349"/>
      <c r="Q1" s="58"/>
      <c r="R1" s="171" t="s">
        <v>299</v>
      </c>
      <c r="S1" s="58"/>
      <c r="U1" s="58"/>
      <c r="W1" s="58"/>
      <c r="X1" s="59"/>
      <c r="Y1" s="58"/>
      <c r="Z1" s="2"/>
      <c r="AA1" s="60"/>
      <c r="AB1" s="61"/>
      <c r="AC1" s="2"/>
      <c r="AD1" s="62"/>
    </row>
    <row r="2" spans="1:79" x14ac:dyDescent="0.25">
      <c r="A2" s="60"/>
      <c r="B2" s="2"/>
      <c r="C2" s="59"/>
      <c r="D2" s="328"/>
      <c r="E2" s="60"/>
      <c r="F2" s="2"/>
      <c r="G2" s="2"/>
      <c r="H2" s="2"/>
      <c r="I2" s="2"/>
      <c r="J2" s="2"/>
      <c r="K2" s="2"/>
      <c r="L2" s="2"/>
      <c r="M2" s="64"/>
      <c r="N2" s="2"/>
      <c r="O2" s="64"/>
      <c r="P2" s="2"/>
      <c r="Q2" s="64"/>
      <c r="R2" s="178" t="s">
        <v>298</v>
      </c>
      <c r="S2" s="64"/>
      <c r="T2" s="2"/>
      <c r="U2" s="64"/>
      <c r="V2" s="2"/>
      <c r="W2" s="64"/>
      <c r="X2" s="59"/>
      <c r="Y2" s="64"/>
      <c r="Z2" s="2"/>
      <c r="AA2" s="60"/>
      <c r="AB2" s="61"/>
      <c r="AC2" s="2"/>
      <c r="AD2" s="62"/>
    </row>
    <row r="3" spans="1:79" ht="12.75" customHeight="1" x14ac:dyDescent="0.25">
      <c r="A3" s="350" t="s">
        <v>62</v>
      </c>
      <c r="B3" s="350"/>
      <c r="C3" s="350"/>
      <c r="D3" s="350"/>
      <c r="E3" s="350"/>
      <c r="F3" s="350"/>
      <c r="G3" s="350"/>
      <c r="H3" s="350"/>
      <c r="I3" s="350"/>
      <c r="J3" s="350"/>
      <c r="K3" s="350"/>
      <c r="L3" s="350"/>
      <c r="M3" s="350"/>
      <c r="N3" s="65"/>
      <c r="O3" s="65"/>
      <c r="P3" s="65"/>
      <c r="Q3" s="65"/>
      <c r="R3" s="179" t="s">
        <v>300</v>
      </c>
      <c r="S3" s="65"/>
      <c r="T3" s="65"/>
      <c r="U3" s="65"/>
      <c r="V3" s="65"/>
      <c r="W3" s="65"/>
      <c r="X3" s="65"/>
      <c r="Y3" s="65"/>
      <c r="Z3" s="2"/>
      <c r="AA3" s="2"/>
      <c r="AB3" s="61"/>
      <c r="AC3" s="2"/>
      <c r="AD3" s="62"/>
    </row>
    <row r="4" spans="1:79" ht="12.75" customHeight="1" x14ac:dyDescent="0.25">
      <c r="A4" s="346"/>
      <c r="B4" s="346"/>
      <c r="C4" s="346"/>
      <c r="D4" s="346"/>
      <c r="E4" s="346"/>
      <c r="F4" s="346"/>
      <c r="G4" s="346"/>
      <c r="H4" s="346"/>
      <c r="I4" s="346"/>
      <c r="J4" s="346"/>
      <c r="K4" s="346"/>
      <c r="L4" s="346"/>
      <c r="M4" s="346"/>
      <c r="N4" s="65"/>
      <c r="O4" s="65"/>
      <c r="P4" s="65"/>
      <c r="Q4" s="65"/>
      <c r="R4" s="174"/>
      <c r="S4" s="65"/>
      <c r="T4" s="65"/>
      <c r="U4" s="65"/>
      <c r="V4" s="65"/>
      <c r="W4" s="65"/>
      <c r="X4" s="65"/>
      <c r="Y4" s="65"/>
      <c r="Z4" s="2"/>
      <c r="AA4" s="2"/>
      <c r="AB4" s="61"/>
      <c r="AC4" s="2"/>
      <c r="AD4" s="62"/>
    </row>
    <row r="5" spans="1:79" ht="26.25" customHeight="1" x14ac:dyDescent="0.25">
      <c r="A5" s="10"/>
      <c r="B5" s="66"/>
      <c r="C5" s="66"/>
      <c r="D5" s="66"/>
      <c r="E5" s="321"/>
      <c r="F5" s="66"/>
      <c r="G5" s="66"/>
      <c r="H5" s="66"/>
      <c r="I5" s="66"/>
      <c r="J5" s="66"/>
      <c r="K5" s="66"/>
      <c r="L5" s="66"/>
      <c r="M5" s="66"/>
      <c r="N5" s="66"/>
      <c r="O5" s="66"/>
      <c r="P5" s="66"/>
      <c r="Q5" s="66"/>
      <c r="R5" s="189"/>
      <c r="S5" s="66"/>
      <c r="T5" s="66"/>
      <c r="U5" s="66"/>
      <c r="V5" s="66"/>
      <c r="W5" s="66"/>
      <c r="X5" s="66"/>
      <c r="Y5" s="67"/>
      <c r="Z5" s="2"/>
      <c r="AA5" s="2"/>
      <c r="AB5" s="61"/>
      <c r="AC5" s="2"/>
      <c r="AD5" s="62"/>
    </row>
    <row r="6" spans="1:79" s="41" customFormat="1" hidden="1" x14ac:dyDescent="0.25">
      <c r="A6" s="68"/>
      <c r="C6" s="69"/>
      <c r="D6" s="329"/>
      <c r="E6" s="68"/>
      <c r="L6" s="221">
        <v>1</v>
      </c>
      <c r="M6" s="221">
        <v>2</v>
      </c>
      <c r="N6" s="71">
        <v>3</v>
      </c>
      <c r="O6" s="70">
        <v>4</v>
      </c>
      <c r="P6" s="72">
        <v>5</v>
      </c>
      <c r="Q6" s="70">
        <v>6</v>
      </c>
      <c r="R6" s="190">
        <v>7</v>
      </c>
      <c r="S6" s="70">
        <v>8</v>
      </c>
      <c r="T6" s="72">
        <v>9</v>
      </c>
      <c r="U6" s="70">
        <v>10</v>
      </c>
      <c r="V6" s="72">
        <v>11</v>
      </c>
      <c r="W6" s="70">
        <v>12</v>
      </c>
      <c r="X6" s="71">
        <v>13</v>
      </c>
      <c r="Y6" s="70">
        <v>14</v>
      </c>
      <c r="AA6" s="68"/>
      <c r="AB6" s="73"/>
      <c r="AD6" s="74"/>
      <c r="AE6" s="75"/>
    </row>
    <row r="7" spans="1:79" ht="33" customHeight="1" thickBot="1" x14ac:dyDescent="0.3">
      <c r="A7" s="5"/>
      <c r="C7" s="7"/>
      <c r="E7" s="5"/>
      <c r="F7" s="76"/>
      <c r="G7" s="76"/>
      <c r="H7" s="76"/>
      <c r="I7" s="76"/>
      <c r="J7" s="76"/>
      <c r="K7" s="76"/>
      <c r="L7" s="351"/>
      <c r="M7" s="351"/>
      <c r="N7" s="2"/>
      <c r="O7" s="7"/>
      <c r="P7" s="77"/>
      <c r="Q7" s="78"/>
      <c r="R7" s="191" t="s">
        <v>4</v>
      </c>
      <c r="S7" s="79" t="s">
        <v>63</v>
      </c>
      <c r="U7" s="7"/>
      <c r="W7" s="7"/>
      <c r="X7" s="7"/>
      <c r="Y7" s="7"/>
      <c r="AA7" s="7"/>
      <c r="AB7" s="7"/>
      <c r="AD7" s="7"/>
      <c r="AE7" s="7"/>
      <c r="CA7" s="30"/>
    </row>
    <row r="8" spans="1:79" ht="31.2" thickBot="1" x14ac:dyDescent="0.3">
      <c r="A8" s="80" t="s">
        <v>3</v>
      </c>
      <c r="B8" s="78"/>
      <c r="C8" s="81" t="s">
        <v>64</v>
      </c>
      <c r="D8" s="331"/>
      <c r="E8" s="80" t="s">
        <v>3</v>
      </c>
      <c r="F8" s="76" t="s">
        <v>304</v>
      </c>
      <c r="G8" s="223" t="s">
        <v>65</v>
      </c>
      <c r="H8" s="76" t="s">
        <v>242</v>
      </c>
      <c r="I8" s="223" t="s">
        <v>65</v>
      </c>
      <c r="J8" s="76" t="s">
        <v>306</v>
      </c>
      <c r="K8" s="223" t="s">
        <v>65</v>
      </c>
      <c r="L8" s="222" t="s">
        <v>305</v>
      </c>
      <c r="M8" s="223" t="s">
        <v>65</v>
      </c>
      <c r="N8" s="2"/>
      <c r="O8" s="13" t="s">
        <v>3</v>
      </c>
      <c r="P8" s="82"/>
      <c r="Q8" s="78"/>
      <c r="R8" s="192" t="s">
        <v>301</v>
      </c>
      <c r="S8" s="79"/>
      <c r="U8" s="7"/>
      <c r="W8" s="7"/>
      <c r="X8" s="7"/>
      <c r="Y8" s="7"/>
      <c r="AA8" s="7"/>
      <c r="AB8" s="7"/>
      <c r="AD8" s="7"/>
      <c r="AE8" s="7"/>
      <c r="CA8" s="30"/>
    </row>
    <row r="9" spans="1:79" x14ac:dyDescent="0.25">
      <c r="A9" s="83"/>
      <c r="B9" s="31"/>
      <c r="C9" s="2"/>
      <c r="D9" s="328"/>
      <c r="E9" s="83"/>
      <c r="F9" s="2"/>
      <c r="G9" s="218"/>
      <c r="H9" s="2"/>
      <c r="I9" s="218"/>
      <c r="J9" s="2"/>
      <c r="K9" s="218"/>
      <c r="L9" s="59"/>
      <c r="M9" s="84"/>
      <c r="N9" s="2"/>
      <c r="O9" s="83"/>
      <c r="P9" s="10"/>
      <c r="Q9" s="31"/>
      <c r="R9" s="193"/>
      <c r="S9" s="63"/>
      <c r="U9" s="7"/>
      <c r="W9" s="7"/>
      <c r="X9" s="7"/>
      <c r="Y9" s="7"/>
      <c r="AA9" s="7"/>
      <c r="AB9" s="7"/>
      <c r="AD9" s="7"/>
      <c r="AE9" s="7"/>
    </row>
    <row r="10" spans="1:79" x14ac:dyDescent="0.25">
      <c r="A10" s="85">
        <v>100</v>
      </c>
      <c r="B10" s="35"/>
      <c r="C10" s="86" t="s">
        <v>32</v>
      </c>
      <c r="D10" s="332"/>
      <c r="E10" s="85">
        <v>100</v>
      </c>
      <c r="F10" s="87">
        <f t="shared" ref="F10:M10" si="0">F11+F15+F18+F21+F24+F27+F32+F36</f>
        <v>68283</v>
      </c>
      <c r="G10" s="88">
        <f t="shared" si="0"/>
        <v>0</v>
      </c>
      <c r="H10" s="213">
        <f t="shared" si="0"/>
        <v>224240.5</v>
      </c>
      <c r="I10" s="88">
        <f t="shared" si="0"/>
        <v>3</v>
      </c>
      <c r="J10" s="213">
        <f t="shared" si="0"/>
        <v>274559.5</v>
      </c>
      <c r="K10" s="88">
        <f t="shared" si="0"/>
        <v>3.5</v>
      </c>
      <c r="L10" s="213">
        <f t="shared" si="0"/>
        <v>326835</v>
      </c>
      <c r="M10" s="88">
        <f t="shared" si="0"/>
        <v>4.5</v>
      </c>
      <c r="N10" s="2"/>
      <c r="O10" s="85">
        <f t="shared" ref="O10:O40" si="1">A10</f>
        <v>100</v>
      </c>
      <c r="P10" s="89"/>
      <c r="Q10" s="18"/>
      <c r="R10" s="194" t="str">
        <f>C10&amp;" - Calculates automatically."</f>
        <v>Administration - Calculates automatically.</v>
      </c>
      <c r="S10" s="90" t="s">
        <v>66</v>
      </c>
      <c r="U10" s="7"/>
      <c r="W10" s="7"/>
      <c r="X10" s="7"/>
      <c r="Y10" s="7"/>
      <c r="AA10" s="7"/>
      <c r="AB10" s="7"/>
      <c r="AD10" s="7"/>
      <c r="AE10" s="7"/>
    </row>
    <row r="11" spans="1:79" x14ac:dyDescent="0.25">
      <c r="A11" s="91">
        <v>110</v>
      </c>
      <c r="B11" s="35"/>
      <c r="C11" s="92" t="s">
        <v>296</v>
      </c>
      <c r="D11" s="332"/>
      <c r="E11" s="91">
        <v>110</v>
      </c>
      <c r="F11" s="87">
        <f>SUM(F12:F14)</f>
        <v>2000</v>
      </c>
      <c r="G11" s="93"/>
      <c r="H11" s="213">
        <f>SUM(H12:H14)</f>
        <v>1600</v>
      </c>
      <c r="I11" s="93"/>
      <c r="J11" s="213">
        <f>SUM(J12:J14)</f>
        <v>1600</v>
      </c>
      <c r="K11" s="93"/>
      <c r="L11" s="213">
        <f>SUM(L12:L14)</f>
        <v>1600</v>
      </c>
      <c r="M11" s="93"/>
      <c r="N11" s="2"/>
      <c r="O11" s="91">
        <f t="shared" si="1"/>
        <v>110</v>
      </c>
      <c r="P11" s="89"/>
      <c r="Q11" s="18"/>
      <c r="R11" s="195" t="s">
        <v>67</v>
      </c>
      <c r="S11" s="63" t="s">
        <v>68</v>
      </c>
      <c r="U11" s="7"/>
      <c r="W11" s="7"/>
      <c r="X11" s="7"/>
      <c r="Y11" s="7"/>
      <c r="AA11" s="7"/>
      <c r="AB11" s="7"/>
      <c r="AD11" s="7"/>
      <c r="AE11" s="7"/>
    </row>
    <row r="12" spans="1:79" outlineLevel="1" x14ac:dyDescent="0.25">
      <c r="A12" s="94">
        <v>111</v>
      </c>
      <c r="B12" s="35"/>
      <c r="C12" s="18" t="s">
        <v>69</v>
      </c>
      <c r="D12" s="332"/>
      <c r="E12" s="94">
        <v>111</v>
      </c>
      <c r="F12" s="95">
        <v>1500</v>
      </c>
      <c r="G12" s="93"/>
      <c r="H12" s="214">
        <v>1500</v>
      </c>
      <c r="I12" s="93"/>
      <c r="J12" s="214">
        <v>1500</v>
      </c>
      <c r="K12" s="93"/>
      <c r="L12" s="214">
        <v>1500</v>
      </c>
      <c r="M12" s="93"/>
      <c r="N12" s="2"/>
      <c r="O12" s="94">
        <f t="shared" si="1"/>
        <v>111</v>
      </c>
      <c r="P12" s="89"/>
      <c r="Q12" s="18"/>
      <c r="R12" s="195" t="s">
        <v>70</v>
      </c>
      <c r="S12" s="63" t="s">
        <v>68</v>
      </c>
      <c r="U12" s="7"/>
      <c r="W12" s="7"/>
      <c r="X12" s="7"/>
      <c r="Y12" s="7"/>
      <c r="AA12" s="7"/>
      <c r="AB12" s="7"/>
      <c r="AD12" s="7"/>
      <c r="AE12" s="7"/>
    </row>
    <row r="13" spans="1:79" outlineLevel="1" x14ac:dyDescent="0.25">
      <c r="A13" s="94">
        <v>112</v>
      </c>
      <c r="B13" s="35"/>
      <c r="C13" s="18" t="s">
        <v>71</v>
      </c>
      <c r="D13" s="333"/>
      <c r="E13" s="94">
        <v>112</v>
      </c>
      <c r="F13" s="95"/>
      <c r="G13" s="93"/>
      <c r="H13" s="214"/>
      <c r="I13" s="93"/>
      <c r="J13" s="214"/>
      <c r="K13" s="93"/>
      <c r="L13" s="214"/>
      <c r="M13" s="93"/>
      <c r="N13" s="2"/>
      <c r="O13" s="94">
        <f t="shared" si="1"/>
        <v>112</v>
      </c>
      <c r="P13" s="89"/>
      <c r="Q13" s="35"/>
      <c r="R13" s="196" t="s">
        <v>72</v>
      </c>
      <c r="S13" s="63" t="s">
        <v>68</v>
      </c>
      <c r="U13" s="7"/>
      <c r="W13" s="7"/>
      <c r="X13" s="7"/>
      <c r="Y13" s="7"/>
      <c r="AA13" s="7"/>
      <c r="AB13" s="7"/>
      <c r="AD13" s="7"/>
      <c r="AE13" s="7"/>
    </row>
    <row r="14" spans="1:79" outlineLevel="1" x14ac:dyDescent="0.25">
      <c r="A14" s="94">
        <v>113</v>
      </c>
      <c r="B14" s="35"/>
      <c r="C14" s="18" t="s">
        <v>73</v>
      </c>
      <c r="D14" s="333"/>
      <c r="E14" s="94">
        <v>113</v>
      </c>
      <c r="F14" s="95">
        <v>500</v>
      </c>
      <c r="G14" s="93"/>
      <c r="H14" s="214">
        <v>100</v>
      </c>
      <c r="I14" s="93"/>
      <c r="J14" s="214">
        <v>100</v>
      </c>
      <c r="K14" s="93"/>
      <c r="L14" s="214">
        <v>100</v>
      </c>
      <c r="M14" s="93"/>
      <c r="N14" s="2"/>
      <c r="O14" s="94">
        <v>113</v>
      </c>
      <c r="P14" s="89"/>
      <c r="Q14" s="35"/>
      <c r="R14" s="196" t="s">
        <v>74</v>
      </c>
      <c r="S14" s="63"/>
      <c r="U14" s="7"/>
      <c r="W14" s="7"/>
      <c r="X14" s="7"/>
      <c r="Y14" s="7"/>
      <c r="AA14" s="7"/>
      <c r="AB14" s="7"/>
      <c r="AD14" s="7"/>
      <c r="AE14" s="7"/>
    </row>
    <row r="15" spans="1:79" x14ac:dyDescent="0.25">
      <c r="A15" s="91">
        <v>120</v>
      </c>
      <c r="B15" s="96"/>
      <c r="C15" s="92" t="s">
        <v>75</v>
      </c>
      <c r="D15" s="326"/>
      <c r="E15" s="91">
        <v>120</v>
      </c>
      <c r="F15" s="87">
        <f>SUM(F16:F17)</f>
        <v>24000</v>
      </c>
      <c r="G15" s="97">
        <f>G16</f>
        <v>0</v>
      </c>
      <c r="H15" s="213">
        <f>SUM(H16:H17)</f>
        <v>75000</v>
      </c>
      <c r="I15" s="97">
        <f>I16</f>
        <v>1</v>
      </c>
      <c r="J15" s="213">
        <f>SUM(J16:J17)</f>
        <v>86482</v>
      </c>
      <c r="K15" s="97">
        <f>K16</f>
        <v>1</v>
      </c>
      <c r="L15" s="213">
        <f>SUM(L16:L17)</f>
        <v>86482</v>
      </c>
      <c r="M15" s="97">
        <f>M16</f>
        <v>1</v>
      </c>
      <c r="N15" s="2"/>
      <c r="O15" s="91">
        <f t="shared" si="1"/>
        <v>120</v>
      </c>
      <c r="P15" s="98"/>
      <c r="Q15" s="96"/>
      <c r="R15" s="195" t="s">
        <v>76</v>
      </c>
      <c r="S15" s="63" t="s">
        <v>77</v>
      </c>
      <c r="U15" s="7"/>
      <c r="W15" s="7"/>
      <c r="X15" s="7"/>
      <c r="Y15" s="7"/>
      <c r="AA15" s="7"/>
      <c r="AB15" s="7"/>
      <c r="AD15" s="7"/>
      <c r="AE15" s="7"/>
    </row>
    <row r="16" spans="1:79" ht="22.8" outlineLevel="1" x14ac:dyDescent="0.25">
      <c r="A16" s="94">
        <v>121</v>
      </c>
      <c r="B16" s="35"/>
      <c r="C16" s="18" t="s">
        <v>78</v>
      </c>
      <c r="D16" s="332" t="s">
        <v>400</v>
      </c>
      <c r="E16" s="94">
        <v>121</v>
      </c>
      <c r="F16" s="95"/>
      <c r="G16" s="99"/>
      <c r="H16" s="214">
        <v>75000</v>
      </c>
      <c r="I16" s="99">
        <v>1</v>
      </c>
      <c r="J16" s="214">
        <v>86482</v>
      </c>
      <c r="K16" s="99">
        <v>1</v>
      </c>
      <c r="L16" s="214">
        <v>86482</v>
      </c>
      <c r="M16" s="99">
        <v>1</v>
      </c>
      <c r="N16" s="2"/>
      <c r="O16" s="94">
        <f t="shared" si="1"/>
        <v>121</v>
      </c>
      <c r="P16" s="89"/>
      <c r="Q16" s="18"/>
      <c r="R16" s="197" t="s">
        <v>79</v>
      </c>
      <c r="S16" s="63" t="s">
        <v>77</v>
      </c>
      <c r="U16" s="7"/>
      <c r="W16" s="7"/>
      <c r="X16" s="7"/>
      <c r="Y16" s="7"/>
      <c r="AA16" s="7"/>
      <c r="AB16" s="7"/>
      <c r="AD16" s="7"/>
      <c r="AE16" s="7"/>
    </row>
    <row r="17" spans="1:31" outlineLevel="1" x14ac:dyDescent="0.25">
      <c r="A17" s="94">
        <v>122</v>
      </c>
      <c r="B17" s="35"/>
      <c r="C17" s="18" t="s">
        <v>80</v>
      </c>
      <c r="D17" s="332"/>
      <c r="E17" s="94">
        <v>122</v>
      </c>
      <c r="F17" s="95">
        <f>4000*6</f>
        <v>24000</v>
      </c>
      <c r="G17" s="93"/>
      <c r="H17" s="214"/>
      <c r="I17" s="93"/>
      <c r="J17" s="214"/>
      <c r="K17" s="93"/>
      <c r="L17" s="214"/>
      <c r="M17" s="93"/>
      <c r="N17" s="2"/>
      <c r="O17" s="94">
        <f t="shared" si="1"/>
        <v>122</v>
      </c>
      <c r="P17" s="89"/>
      <c r="Q17" s="18"/>
      <c r="R17" s="195" t="s">
        <v>81</v>
      </c>
      <c r="S17" s="63" t="s">
        <v>77</v>
      </c>
      <c r="U17" s="7"/>
      <c r="W17" s="7"/>
      <c r="X17" s="7"/>
      <c r="Y17" s="7"/>
      <c r="AA17" s="7"/>
      <c r="AB17" s="7"/>
      <c r="AD17" s="7"/>
      <c r="AE17" s="7"/>
    </row>
    <row r="18" spans="1:31" x14ac:dyDescent="0.25">
      <c r="A18" s="91">
        <v>130</v>
      </c>
      <c r="B18" s="96"/>
      <c r="C18" s="92" t="s">
        <v>82</v>
      </c>
      <c r="D18" s="326"/>
      <c r="E18" s="91">
        <v>130</v>
      </c>
      <c r="F18" s="87">
        <f>SUM(F20:F20)</f>
        <v>12000</v>
      </c>
      <c r="G18" s="97">
        <f>G19</f>
        <v>0</v>
      </c>
      <c r="H18" s="213">
        <f>SUM(H19:H20)</f>
        <v>57022.5</v>
      </c>
      <c r="I18" s="97">
        <f>I19</f>
        <v>1</v>
      </c>
      <c r="J18" s="213">
        <f>SUM(J19:J20)</f>
        <v>72022.5</v>
      </c>
      <c r="K18" s="97">
        <f>K19</f>
        <v>1</v>
      </c>
      <c r="L18" s="213">
        <f>SUM(L19:L20)</f>
        <v>100461</v>
      </c>
      <c r="M18" s="97">
        <f>M19</f>
        <v>1.5</v>
      </c>
      <c r="N18" s="2"/>
      <c r="O18" s="91">
        <f t="shared" si="1"/>
        <v>130</v>
      </c>
      <c r="P18" s="98"/>
      <c r="Q18" s="96"/>
      <c r="R18" s="195" t="s">
        <v>83</v>
      </c>
      <c r="S18" s="63" t="s">
        <v>84</v>
      </c>
      <c r="U18" s="7"/>
      <c r="W18" s="7"/>
      <c r="X18" s="7"/>
      <c r="Y18" s="7"/>
      <c r="AA18" s="7"/>
      <c r="AB18" s="7"/>
      <c r="AD18" s="7"/>
      <c r="AE18" s="7"/>
    </row>
    <row r="19" spans="1:31" ht="22.8" outlineLevel="1" x14ac:dyDescent="0.25">
      <c r="A19" s="94">
        <v>131</v>
      </c>
      <c r="B19" s="35"/>
      <c r="C19" s="18" t="s">
        <v>78</v>
      </c>
      <c r="D19" s="332" t="s">
        <v>401</v>
      </c>
      <c r="E19" s="94">
        <v>131</v>
      </c>
      <c r="G19" s="99"/>
      <c r="H19" s="214">
        <f>(57168*0.5)+(56877*0.5)</f>
        <v>57022.5</v>
      </c>
      <c r="I19" s="99">
        <v>1</v>
      </c>
      <c r="J19" s="214">
        <f>(57168*0.5)+(56877*0.5)</f>
        <v>57022.5</v>
      </c>
      <c r="K19" s="99">
        <v>1</v>
      </c>
      <c r="L19" s="214">
        <f>57168*0.5+56877</f>
        <v>85461</v>
      </c>
      <c r="M19" s="99">
        <v>1.5</v>
      </c>
      <c r="N19" s="2"/>
      <c r="O19" s="94">
        <f t="shared" si="1"/>
        <v>131</v>
      </c>
      <c r="P19" s="89"/>
      <c r="Q19" s="18"/>
      <c r="R19" s="197" t="s">
        <v>85</v>
      </c>
      <c r="S19" s="63" t="s">
        <v>84</v>
      </c>
      <c r="U19" s="7"/>
      <c r="W19" s="7"/>
      <c r="X19" s="7"/>
      <c r="Y19" s="7"/>
      <c r="AA19" s="7"/>
      <c r="AB19" s="7"/>
      <c r="AD19" s="7"/>
      <c r="AE19" s="7"/>
    </row>
    <row r="20" spans="1:31" outlineLevel="1" x14ac:dyDescent="0.25">
      <c r="A20" s="94">
        <v>132</v>
      </c>
      <c r="B20" s="35"/>
      <c r="C20" s="18" t="s">
        <v>80</v>
      </c>
      <c r="D20" s="332" t="s">
        <v>402</v>
      </c>
      <c r="E20" s="94">
        <v>132</v>
      </c>
      <c r="F20" s="95">
        <f>2000*6</f>
        <v>12000</v>
      </c>
      <c r="G20" s="93"/>
      <c r="H20" s="214"/>
      <c r="I20" s="93"/>
      <c r="J20" s="214">
        <v>15000</v>
      </c>
      <c r="K20" s="93"/>
      <c r="L20" s="214">
        <v>15000</v>
      </c>
      <c r="M20" s="93"/>
      <c r="N20" s="2"/>
      <c r="O20" s="94">
        <f t="shared" si="1"/>
        <v>132</v>
      </c>
      <c r="P20" s="89"/>
      <c r="Q20" s="18"/>
      <c r="R20" s="195" t="s">
        <v>81</v>
      </c>
      <c r="S20" s="63" t="s">
        <v>84</v>
      </c>
      <c r="U20" s="7"/>
      <c r="W20" s="7"/>
      <c r="X20" s="7"/>
      <c r="Y20" s="7"/>
      <c r="AA20" s="7"/>
      <c r="AB20" s="7"/>
      <c r="AD20" s="7"/>
      <c r="AE20" s="7"/>
    </row>
    <row r="21" spans="1:31" x14ac:dyDescent="0.25">
      <c r="A21" s="91">
        <v>140</v>
      </c>
      <c r="B21" s="35"/>
      <c r="C21" s="92" t="s">
        <v>86</v>
      </c>
      <c r="D21" s="333"/>
      <c r="E21" s="91">
        <v>140</v>
      </c>
      <c r="F21" s="87">
        <f>SUM(F22:F23)</f>
        <v>0</v>
      </c>
      <c r="G21" s="97">
        <f>G22</f>
        <v>0</v>
      </c>
      <c r="H21" s="213">
        <f>SUM(H22:H23)</f>
        <v>6000</v>
      </c>
      <c r="I21" s="97">
        <f>I22</f>
        <v>0</v>
      </c>
      <c r="J21" s="213">
        <f>SUM(J22:J23)</f>
        <v>6000</v>
      </c>
      <c r="K21" s="97">
        <f>K22</f>
        <v>0</v>
      </c>
      <c r="L21" s="213">
        <f>SUM(L22:L23)</f>
        <v>6000</v>
      </c>
      <c r="M21" s="97">
        <f>M22</f>
        <v>0</v>
      </c>
      <c r="N21" s="2"/>
      <c r="O21" s="91">
        <f t="shared" si="1"/>
        <v>140</v>
      </c>
      <c r="P21" s="89"/>
      <c r="Q21" s="35"/>
      <c r="R21" s="195" t="s">
        <v>87</v>
      </c>
      <c r="S21" s="63" t="s">
        <v>88</v>
      </c>
      <c r="U21" s="7"/>
      <c r="W21" s="7"/>
      <c r="X21" s="7"/>
      <c r="Y21" s="7"/>
      <c r="AA21" s="7"/>
      <c r="AB21" s="7"/>
      <c r="AD21" s="7"/>
      <c r="AE21" s="7"/>
    </row>
    <row r="22" spans="1:31" outlineLevel="1" x14ac:dyDescent="0.25">
      <c r="A22" s="94">
        <v>141</v>
      </c>
      <c r="B22" s="35"/>
      <c r="C22" s="18" t="s">
        <v>78</v>
      </c>
      <c r="D22" s="332"/>
      <c r="E22" s="94">
        <v>141</v>
      </c>
      <c r="F22" s="95"/>
      <c r="G22" s="99"/>
      <c r="H22" s="214"/>
      <c r="I22" s="99"/>
      <c r="J22" s="214"/>
      <c r="K22" s="99"/>
      <c r="L22" s="214"/>
      <c r="M22" s="99"/>
      <c r="N22" s="2"/>
      <c r="O22" s="94">
        <f t="shared" si="1"/>
        <v>141</v>
      </c>
      <c r="P22" s="89"/>
      <c r="Q22" s="18"/>
      <c r="R22" s="197" t="s">
        <v>89</v>
      </c>
      <c r="S22" s="63" t="s">
        <v>88</v>
      </c>
      <c r="U22" s="7"/>
      <c r="W22" s="7"/>
      <c r="X22" s="7"/>
      <c r="Y22" s="7"/>
      <c r="AA22" s="7"/>
      <c r="AB22" s="7"/>
      <c r="AD22" s="7"/>
      <c r="AE22" s="7"/>
    </row>
    <row r="23" spans="1:31" outlineLevel="1" x14ac:dyDescent="0.25">
      <c r="A23" s="94">
        <v>142</v>
      </c>
      <c r="B23" s="35"/>
      <c r="C23" s="18" t="s">
        <v>80</v>
      </c>
      <c r="D23" s="332"/>
      <c r="E23" s="94">
        <v>142</v>
      </c>
      <c r="F23" s="95"/>
      <c r="G23" s="93"/>
      <c r="H23" s="214">
        <v>6000</v>
      </c>
      <c r="I23" s="93"/>
      <c r="J23" s="214">
        <v>6000</v>
      </c>
      <c r="K23" s="93"/>
      <c r="L23" s="214">
        <v>6000</v>
      </c>
      <c r="M23" s="93"/>
      <c r="N23" s="2"/>
      <c r="O23" s="94">
        <f t="shared" si="1"/>
        <v>142</v>
      </c>
      <c r="P23" s="89"/>
      <c r="Q23" s="18"/>
      <c r="R23" s="195" t="s">
        <v>81</v>
      </c>
      <c r="S23" s="63" t="s">
        <v>88</v>
      </c>
      <c r="U23" s="7"/>
      <c r="W23" s="7"/>
      <c r="X23" s="7"/>
      <c r="Y23" s="7"/>
      <c r="AA23" s="7"/>
      <c r="AB23" s="7"/>
      <c r="AD23" s="7"/>
      <c r="AE23" s="7"/>
    </row>
    <row r="24" spans="1:31" x14ac:dyDescent="0.25">
      <c r="A24" s="91">
        <v>150</v>
      </c>
      <c r="B24" s="35"/>
      <c r="C24" s="92" t="s">
        <v>90</v>
      </c>
      <c r="D24" s="333"/>
      <c r="E24" s="91">
        <v>150</v>
      </c>
      <c r="F24" s="87">
        <f>SUM(F26:F26)</f>
        <v>1000</v>
      </c>
      <c r="G24" s="97">
        <f>G25</f>
        <v>0</v>
      </c>
      <c r="H24" s="213">
        <f>SUM(H25:H26)</f>
        <v>1000</v>
      </c>
      <c r="I24" s="97">
        <f>I25</f>
        <v>0</v>
      </c>
      <c r="J24" s="213">
        <f>SUM(J25:J26)</f>
        <v>1000</v>
      </c>
      <c r="K24" s="97">
        <f>K25</f>
        <v>0</v>
      </c>
      <c r="L24" s="213">
        <f>SUM(L25:L26)</f>
        <v>1000</v>
      </c>
      <c r="M24" s="97">
        <f>M25</f>
        <v>0</v>
      </c>
      <c r="N24" s="2"/>
      <c r="O24" s="91">
        <f t="shared" si="1"/>
        <v>150</v>
      </c>
      <c r="P24" s="89"/>
      <c r="Q24" s="35"/>
      <c r="R24" s="195" t="s">
        <v>91</v>
      </c>
      <c r="S24" s="63" t="s">
        <v>92</v>
      </c>
      <c r="U24" s="7"/>
      <c r="W24" s="7"/>
      <c r="X24" s="7"/>
      <c r="Y24" s="7"/>
      <c r="AA24" s="7"/>
      <c r="AB24" s="7"/>
      <c r="AD24" s="7"/>
      <c r="AE24" s="7"/>
    </row>
    <row r="25" spans="1:31" outlineLevel="1" x14ac:dyDescent="0.25">
      <c r="A25" s="94">
        <v>151</v>
      </c>
      <c r="B25" s="35"/>
      <c r="C25" s="18" t="s">
        <v>78</v>
      </c>
      <c r="D25" s="332"/>
      <c r="E25" s="94">
        <v>151</v>
      </c>
      <c r="G25" s="99"/>
      <c r="I25" s="99"/>
      <c r="K25" s="99"/>
      <c r="M25" s="99"/>
      <c r="N25" s="2"/>
      <c r="O25" s="94">
        <f t="shared" si="1"/>
        <v>151</v>
      </c>
      <c r="P25" s="89"/>
      <c r="Q25" s="18"/>
      <c r="R25" s="197" t="s">
        <v>93</v>
      </c>
      <c r="S25" s="63" t="s">
        <v>92</v>
      </c>
      <c r="U25" s="7"/>
      <c r="W25" s="7"/>
      <c r="X25" s="7"/>
      <c r="Y25" s="7"/>
      <c r="AA25" s="7"/>
      <c r="AB25" s="7"/>
      <c r="AD25" s="7"/>
      <c r="AE25" s="7"/>
    </row>
    <row r="26" spans="1:31" outlineLevel="1" x14ac:dyDescent="0.25">
      <c r="A26" s="94">
        <v>152</v>
      </c>
      <c r="B26" s="35"/>
      <c r="C26" s="18" t="s">
        <v>80</v>
      </c>
      <c r="D26" s="332"/>
      <c r="E26" s="94">
        <v>152</v>
      </c>
      <c r="F26" s="95">
        <v>1000</v>
      </c>
      <c r="G26" s="93"/>
      <c r="H26" s="214">
        <v>1000</v>
      </c>
      <c r="I26" s="93"/>
      <c r="J26" s="214">
        <v>1000</v>
      </c>
      <c r="K26" s="93"/>
      <c r="L26" s="214">
        <v>1000</v>
      </c>
      <c r="M26" s="93"/>
      <c r="N26" s="2"/>
      <c r="O26" s="94">
        <f t="shared" si="1"/>
        <v>152</v>
      </c>
      <c r="P26" s="89"/>
      <c r="Q26" s="18"/>
      <c r="R26" s="195" t="s">
        <v>81</v>
      </c>
      <c r="S26" s="63" t="s">
        <v>92</v>
      </c>
      <c r="U26" s="7"/>
      <c r="W26" s="7"/>
      <c r="X26" s="7"/>
      <c r="Y26" s="7"/>
      <c r="AA26" s="7"/>
      <c r="AB26" s="7"/>
      <c r="AD26" s="7"/>
      <c r="AE26" s="7"/>
    </row>
    <row r="27" spans="1:31" ht="22.8" x14ac:dyDescent="0.25">
      <c r="A27" s="91">
        <v>160</v>
      </c>
      <c r="B27" s="35"/>
      <c r="C27" s="92" t="s">
        <v>94</v>
      </c>
      <c r="D27" s="333"/>
      <c r="E27" s="91">
        <v>160</v>
      </c>
      <c r="F27" s="87">
        <f>SUM(F28:F31)</f>
        <v>11153</v>
      </c>
      <c r="G27" s="97">
        <f>G28</f>
        <v>0</v>
      </c>
      <c r="H27" s="213">
        <f>SUM(H28:H31)</f>
        <v>24200</v>
      </c>
      <c r="I27" s="97">
        <f>I28</f>
        <v>0</v>
      </c>
      <c r="J27" s="213">
        <f>SUM(J28:J31)</f>
        <v>30200</v>
      </c>
      <c r="K27" s="97">
        <f>K28</f>
        <v>0</v>
      </c>
      <c r="L27" s="213">
        <f>SUM(L28:L31)</f>
        <v>36200</v>
      </c>
      <c r="M27" s="97">
        <f>M28</f>
        <v>0</v>
      </c>
      <c r="N27" s="2"/>
      <c r="O27" s="91">
        <f t="shared" si="1"/>
        <v>160</v>
      </c>
      <c r="P27" s="89"/>
      <c r="Q27" s="35"/>
      <c r="R27" s="195" t="s">
        <v>95</v>
      </c>
      <c r="S27" s="63" t="s">
        <v>96</v>
      </c>
      <c r="U27" s="7"/>
      <c r="W27" s="7"/>
      <c r="X27" s="7"/>
      <c r="Y27" s="7"/>
      <c r="AA27" s="7"/>
      <c r="AB27" s="7"/>
      <c r="AD27" s="7"/>
      <c r="AE27" s="7"/>
    </row>
    <row r="28" spans="1:31" ht="22.8" outlineLevel="1" x14ac:dyDescent="0.25">
      <c r="A28" s="94">
        <v>161</v>
      </c>
      <c r="B28" s="35"/>
      <c r="C28" s="18" t="s">
        <v>78</v>
      </c>
      <c r="D28" s="332"/>
      <c r="E28" s="94">
        <v>161</v>
      </c>
      <c r="F28" s="95"/>
      <c r="G28" s="99"/>
      <c r="H28" s="214"/>
      <c r="I28" s="99"/>
      <c r="J28" s="214"/>
      <c r="K28" s="99"/>
      <c r="L28" s="214"/>
      <c r="M28" s="99"/>
      <c r="N28" s="2"/>
      <c r="O28" s="94">
        <f t="shared" si="1"/>
        <v>161</v>
      </c>
      <c r="P28" s="89"/>
      <c r="Q28" s="18"/>
      <c r="R28" s="197" t="s">
        <v>97</v>
      </c>
      <c r="S28" s="63" t="s">
        <v>96</v>
      </c>
      <c r="U28" s="7"/>
      <c r="W28" s="7"/>
      <c r="X28" s="7"/>
      <c r="Y28" s="7"/>
      <c r="AA28" s="7"/>
      <c r="AB28" s="7"/>
      <c r="AD28" s="7"/>
      <c r="AE28" s="7"/>
    </row>
    <row r="29" spans="1:31" outlineLevel="1" x14ac:dyDescent="0.25">
      <c r="A29" s="94">
        <v>162</v>
      </c>
      <c r="B29" s="35"/>
      <c r="C29" s="18" t="s">
        <v>80</v>
      </c>
      <c r="D29" s="332" t="s">
        <v>403</v>
      </c>
      <c r="E29" s="94">
        <v>162</v>
      </c>
      <c r="F29" s="95">
        <v>10953</v>
      </c>
      <c r="G29" s="93"/>
      <c r="H29" s="214">
        <v>24000</v>
      </c>
      <c r="I29" s="93"/>
      <c r="J29" s="214">
        <v>30000</v>
      </c>
      <c r="K29" s="93"/>
      <c r="L29" s="214">
        <v>36000</v>
      </c>
      <c r="M29" s="93"/>
      <c r="N29" s="2"/>
      <c r="O29" s="94">
        <f t="shared" si="1"/>
        <v>162</v>
      </c>
      <c r="P29" s="89"/>
      <c r="Q29" s="18"/>
      <c r="R29" s="195" t="s">
        <v>81</v>
      </c>
      <c r="S29" s="63" t="s">
        <v>96</v>
      </c>
      <c r="U29" s="7"/>
      <c r="W29" s="7"/>
      <c r="X29" s="7"/>
      <c r="Y29" s="7"/>
      <c r="AA29" s="7"/>
      <c r="AB29" s="7"/>
      <c r="AD29" s="7"/>
      <c r="AE29" s="7"/>
    </row>
    <row r="30" spans="1:31" ht="22.8" outlineLevel="1" x14ac:dyDescent="0.25">
      <c r="A30" s="94">
        <v>163</v>
      </c>
      <c r="B30" s="35"/>
      <c r="C30" s="18" t="s">
        <v>98</v>
      </c>
      <c r="D30" s="332"/>
      <c r="E30" s="94">
        <v>163</v>
      </c>
      <c r="F30" s="95">
        <v>200</v>
      </c>
      <c r="G30" s="93"/>
      <c r="H30" s="214">
        <v>200</v>
      </c>
      <c r="I30" s="93"/>
      <c r="J30" s="214">
        <v>200</v>
      </c>
      <c r="K30" s="93"/>
      <c r="L30" s="214">
        <v>200</v>
      </c>
      <c r="M30" s="93"/>
      <c r="N30" s="2"/>
      <c r="O30" s="94">
        <f t="shared" si="1"/>
        <v>163</v>
      </c>
      <c r="P30" s="89"/>
      <c r="Q30" s="18"/>
      <c r="R30" s="195" t="s">
        <v>99</v>
      </c>
      <c r="S30" s="63" t="s">
        <v>100</v>
      </c>
      <c r="U30" s="7"/>
      <c r="W30" s="7"/>
      <c r="X30" s="7"/>
      <c r="Y30" s="7"/>
      <c r="AA30" s="7"/>
      <c r="AB30" s="7"/>
      <c r="AD30" s="7"/>
      <c r="AE30" s="7"/>
    </row>
    <row r="31" spans="1:31" outlineLevel="1" x14ac:dyDescent="0.25">
      <c r="A31" s="94">
        <v>164</v>
      </c>
      <c r="B31" s="35"/>
      <c r="C31" s="45" t="s">
        <v>101</v>
      </c>
      <c r="D31" s="333"/>
      <c r="E31" s="94">
        <v>164</v>
      </c>
      <c r="F31" s="95"/>
      <c r="G31" s="93"/>
      <c r="H31" s="214"/>
      <c r="I31" s="93"/>
      <c r="J31" s="214"/>
      <c r="K31" s="93"/>
      <c r="L31" s="214"/>
      <c r="M31" s="93"/>
      <c r="N31" s="2"/>
      <c r="O31" s="94">
        <f t="shared" si="1"/>
        <v>164</v>
      </c>
      <c r="P31" s="89"/>
      <c r="Q31" s="35"/>
      <c r="R31" s="195" t="s">
        <v>102</v>
      </c>
      <c r="S31" s="63" t="s">
        <v>96</v>
      </c>
      <c r="U31" s="7"/>
      <c r="W31" s="7"/>
      <c r="X31" s="7"/>
      <c r="Y31" s="7"/>
      <c r="AA31" s="7"/>
      <c r="AB31" s="7"/>
      <c r="AD31" s="7"/>
      <c r="AE31" s="7"/>
    </row>
    <row r="32" spans="1:31" x14ac:dyDescent="0.25">
      <c r="A32" s="91">
        <v>170</v>
      </c>
      <c r="B32" s="100"/>
      <c r="C32" s="92" t="s">
        <v>103</v>
      </c>
      <c r="D32" s="334"/>
      <c r="E32" s="91">
        <v>170</v>
      </c>
      <c r="F32" s="87">
        <f>SUM(F33:F35)</f>
        <v>1000</v>
      </c>
      <c r="G32" s="97">
        <f>G33</f>
        <v>0</v>
      </c>
      <c r="H32" s="213">
        <f>SUM(H33:H35)</f>
        <v>1000</v>
      </c>
      <c r="I32" s="97">
        <f>I33</f>
        <v>0</v>
      </c>
      <c r="J32" s="213">
        <f>SUM(J33:J35)</f>
        <v>1000</v>
      </c>
      <c r="K32" s="97">
        <f>K33</f>
        <v>0</v>
      </c>
      <c r="L32" s="213">
        <f>SUM(L33:L35)</f>
        <v>1000</v>
      </c>
      <c r="M32" s="97">
        <f>M33</f>
        <v>0</v>
      </c>
      <c r="N32" s="2"/>
      <c r="O32" s="91">
        <f t="shared" si="1"/>
        <v>170</v>
      </c>
      <c r="P32" s="98"/>
      <c r="Q32" s="96"/>
      <c r="R32" s="195" t="s">
        <v>104</v>
      </c>
      <c r="S32" s="63" t="s">
        <v>100</v>
      </c>
      <c r="U32" s="7"/>
      <c r="W32" s="7"/>
      <c r="X32" s="7"/>
      <c r="Y32" s="7"/>
      <c r="AA32" s="7"/>
      <c r="AB32" s="7"/>
      <c r="AD32" s="7"/>
      <c r="AE32" s="7"/>
    </row>
    <row r="33" spans="1:31" outlineLevel="1" x14ac:dyDescent="0.25">
      <c r="A33" s="94">
        <v>171</v>
      </c>
      <c r="B33" s="35"/>
      <c r="C33" s="18" t="s">
        <v>78</v>
      </c>
      <c r="D33" s="332"/>
      <c r="E33" s="94">
        <v>171</v>
      </c>
      <c r="F33" s="95"/>
      <c r="G33" s="99"/>
      <c r="H33" s="214"/>
      <c r="I33" s="99"/>
      <c r="J33" s="214"/>
      <c r="K33" s="99"/>
      <c r="L33" s="214"/>
      <c r="M33" s="99"/>
      <c r="N33" s="2"/>
      <c r="O33" s="94">
        <f t="shared" si="1"/>
        <v>171</v>
      </c>
      <c r="P33" s="89"/>
      <c r="Q33" s="18"/>
      <c r="R33" s="197" t="s">
        <v>105</v>
      </c>
      <c r="S33" s="63" t="s">
        <v>100</v>
      </c>
      <c r="U33" s="7"/>
      <c r="W33" s="7"/>
      <c r="X33" s="7"/>
      <c r="Y33" s="7"/>
      <c r="AA33" s="7"/>
      <c r="AB33" s="7"/>
      <c r="AD33" s="7"/>
      <c r="AE33" s="7"/>
    </row>
    <row r="34" spans="1:31" outlineLevel="1" x14ac:dyDescent="0.25">
      <c r="A34" s="94">
        <v>172</v>
      </c>
      <c r="B34" s="35"/>
      <c r="C34" s="18" t="s">
        <v>80</v>
      </c>
      <c r="D34" s="332"/>
      <c r="E34" s="94">
        <v>172</v>
      </c>
      <c r="F34" s="95"/>
      <c r="G34" s="93"/>
      <c r="H34" s="214"/>
      <c r="I34" s="93"/>
      <c r="J34" s="214"/>
      <c r="K34" s="93"/>
      <c r="L34" s="214"/>
      <c r="M34" s="93"/>
      <c r="N34" s="2"/>
      <c r="O34" s="94">
        <f t="shared" si="1"/>
        <v>172</v>
      </c>
      <c r="P34" s="89"/>
      <c r="Q34" s="18"/>
      <c r="R34" s="195" t="s">
        <v>81</v>
      </c>
      <c r="S34" s="63" t="s">
        <v>100</v>
      </c>
      <c r="U34" s="7"/>
      <c r="W34" s="7"/>
      <c r="X34" s="7"/>
      <c r="Y34" s="7"/>
      <c r="AA34" s="7"/>
      <c r="AB34" s="7"/>
      <c r="AD34" s="7"/>
      <c r="AE34" s="7"/>
    </row>
    <row r="35" spans="1:31" outlineLevel="1" x14ac:dyDescent="0.25">
      <c r="A35" s="94">
        <v>173</v>
      </c>
      <c r="B35" s="35"/>
      <c r="C35" s="18" t="s">
        <v>106</v>
      </c>
      <c r="D35" s="333"/>
      <c r="E35" s="94">
        <v>173</v>
      </c>
      <c r="F35" s="95">
        <v>1000</v>
      </c>
      <c r="G35" s="93"/>
      <c r="H35" s="214">
        <v>1000</v>
      </c>
      <c r="I35" s="93"/>
      <c r="J35" s="214">
        <v>1000</v>
      </c>
      <c r="K35" s="93"/>
      <c r="L35" s="214">
        <v>1000</v>
      </c>
      <c r="M35" s="93"/>
      <c r="N35" s="2"/>
      <c r="O35" s="94">
        <f t="shared" si="1"/>
        <v>173</v>
      </c>
      <c r="P35" s="89"/>
      <c r="Q35" s="35"/>
      <c r="R35" s="196" t="s">
        <v>107</v>
      </c>
      <c r="S35" s="63" t="s">
        <v>108</v>
      </c>
      <c r="U35" s="7"/>
      <c r="W35" s="7"/>
      <c r="X35" s="7"/>
      <c r="Y35" s="7"/>
      <c r="AA35" s="7"/>
      <c r="AB35" s="7"/>
      <c r="AD35" s="7"/>
      <c r="AE35" s="7"/>
    </row>
    <row r="36" spans="1:31" x14ac:dyDescent="0.25">
      <c r="A36" s="91">
        <v>180</v>
      </c>
      <c r="B36" s="100"/>
      <c r="C36" s="92" t="s">
        <v>109</v>
      </c>
      <c r="D36" s="334"/>
      <c r="E36" s="91">
        <v>180</v>
      </c>
      <c r="F36" s="87">
        <f>SUM(F37:F42)</f>
        <v>17130</v>
      </c>
      <c r="G36" s="97">
        <f>G37</f>
        <v>0</v>
      </c>
      <c r="H36" s="213">
        <f>SUM(H37:H42)</f>
        <v>58418</v>
      </c>
      <c r="I36" s="97">
        <f>I37</f>
        <v>1</v>
      </c>
      <c r="J36" s="213">
        <f>SUM(J37:J42)</f>
        <v>76255</v>
      </c>
      <c r="K36" s="97">
        <f>K37</f>
        <v>1.5</v>
      </c>
      <c r="L36" s="213">
        <f>SUM(L37:L42)</f>
        <v>94092</v>
      </c>
      <c r="M36" s="97">
        <f>M37</f>
        <v>2</v>
      </c>
      <c r="N36" s="2"/>
      <c r="O36" s="91">
        <f t="shared" si="1"/>
        <v>180</v>
      </c>
      <c r="P36" s="98"/>
      <c r="Q36" s="96"/>
      <c r="R36" s="195" t="s">
        <v>104</v>
      </c>
      <c r="S36" s="63" t="s">
        <v>100</v>
      </c>
      <c r="U36" s="7"/>
      <c r="W36" s="7"/>
      <c r="X36" s="7"/>
      <c r="Y36" s="7"/>
      <c r="AA36" s="7"/>
      <c r="AB36" s="7"/>
      <c r="AD36" s="7"/>
      <c r="AE36" s="7"/>
    </row>
    <row r="37" spans="1:31" ht="22.8" outlineLevel="1" x14ac:dyDescent="0.25">
      <c r="A37" s="94">
        <v>181</v>
      </c>
      <c r="B37" s="35"/>
      <c r="C37" s="18" t="s">
        <v>110</v>
      </c>
      <c r="D37" s="332" t="s">
        <v>404</v>
      </c>
      <c r="E37" s="94">
        <v>181</v>
      </c>
      <c r="F37" s="95"/>
      <c r="G37" s="99"/>
      <c r="H37" s="214">
        <f>57168</f>
        <v>57168</v>
      </c>
      <c r="I37" s="99">
        <v>1</v>
      </c>
      <c r="J37" s="214">
        <f>57168+35674*0.5</f>
        <v>75005</v>
      </c>
      <c r="K37" s="99">
        <v>1.5</v>
      </c>
      <c r="L37" s="214">
        <f>57168+35674</f>
        <v>92842</v>
      </c>
      <c r="M37" s="99">
        <v>2</v>
      </c>
      <c r="N37" s="2"/>
      <c r="O37" s="94">
        <f t="shared" si="1"/>
        <v>181</v>
      </c>
      <c r="P37" s="89"/>
      <c r="Q37" s="18"/>
      <c r="R37" s="198" t="s">
        <v>111</v>
      </c>
      <c r="S37" s="63" t="s">
        <v>100</v>
      </c>
      <c r="U37" s="7"/>
      <c r="W37" s="7"/>
      <c r="X37" s="7"/>
      <c r="Y37" s="7"/>
      <c r="AA37" s="7"/>
      <c r="AB37" s="7"/>
      <c r="AD37" s="7"/>
      <c r="AE37" s="7"/>
    </row>
    <row r="38" spans="1:31" outlineLevel="1" x14ac:dyDescent="0.25">
      <c r="A38" s="101">
        <v>182</v>
      </c>
      <c r="B38" s="102"/>
      <c r="C38" s="103" t="s">
        <v>112</v>
      </c>
      <c r="D38" s="335"/>
      <c r="E38" s="101">
        <v>182</v>
      </c>
      <c r="F38" s="104">
        <v>500</v>
      </c>
      <c r="G38" s="105"/>
      <c r="H38" s="215">
        <v>500</v>
      </c>
      <c r="I38" s="105"/>
      <c r="J38" s="215">
        <v>500</v>
      </c>
      <c r="K38" s="105"/>
      <c r="L38" s="215">
        <v>500</v>
      </c>
      <c r="M38" s="105"/>
      <c r="N38" s="2"/>
      <c r="O38" s="101">
        <f>A38</f>
        <v>182</v>
      </c>
      <c r="P38" s="106"/>
      <c r="Q38" s="102"/>
      <c r="R38" s="199" t="s">
        <v>113</v>
      </c>
      <c r="S38" s="63" t="s">
        <v>108</v>
      </c>
      <c r="U38" s="7"/>
      <c r="W38" s="7"/>
      <c r="X38" s="7"/>
      <c r="Y38" s="7"/>
      <c r="AA38" s="7"/>
      <c r="AB38" s="7"/>
      <c r="AD38" s="7"/>
      <c r="AE38" s="7"/>
    </row>
    <row r="39" spans="1:31" outlineLevel="1" x14ac:dyDescent="0.25">
      <c r="A39" s="94">
        <v>183</v>
      </c>
      <c r="B39" s="35"/>
      <c r="C39" s="18" t="s">
        <v>71</v>
      </c>
      <c r="D39" s="333"/>
      <c r="E39" s="94">
        <v>183</v>
      </c>
      <c r="F39" s="95"/>
      <c r="G39" s="93"/>
      <c r="H39" s="214"/>
      <c r="I39" s="93"/>
      <c r="J39" s="214"/>
      <c r="K39" s="93"/>
      <c r="L39" s="214"/>
      <c r="M39" s="93"/>
      <c r="N39" s="2"/>
      <c r="O39" s="94">
        <f t="shared" si="1"/>
        <v>183</v>
      </c>
      <c r="P39" s="89"/>
      <c r="Q39" s="35"/>
      <c r="R39" s="196" t="s">
        <v>114</v>
      </c>
      <c r="S39" s="63" t="s">
        <v>100</v>
      </c>
      <c r="U39" s="7"/>
      <c r="W39" s="7"/>
      <c r="X39" s="7"/>
      <c r="Y39" s="7"/>
      <c r="AA39" s="7"/>
      <c r="AB39" s="7"/>
      <c r="AD39" s="7"/>
      <c r="AE39" s="7"/>
    </row>
    <row r="40" spans="1:31" outlineLevel="1" x14ac:dyDescent="0.25">
      <c r="A40" s="94">
        <v>184</v>
      </c>
      <c r="B40" s="35"/>
      <c r="C40" s="18" t="s">
        <v>98</v>
      </c>
      <c r="D40" s="333"/>
      <c r="E40" s="94">
        <v>184</v>
      </c>
      <c r="F40" s="95">
        <v>250</v>
      </c>
      <c r="G40" s="93"/>
      <c r="H40" s="214">
        <v>250</v>
      </c>
      <c r="I40" s="93"/>
      <c r="J40" s="214">
        <v>250</v>
      </c>
      <c r="K40" s="93"/>
      <c r="L40" s="214">
        <v>250</v>
      </c>
      <c r="M40" s="93"/>
      <c r="N40" s="2"/>
      <c r="O40" s="94">
        <f t="shared" si="1"/>
        <v>184</v>
      </c>
      <c r="P40" s="89"/>
      <c r="Q40" s="35"/>
      <c r="R40" s="196" t="s">
        <v>115</v>
      </c>
      <c r="S40" s="63"/>
      <c r="U40" s="7"/>
      <c r="W40" s="7"/>
      <c r="X40" s="7"/>
      <c r="Y40" s="7"/>
      <c r="AA40" s="7"/>
      <c r="AB40" s="7"/>
      <c r="AD40" s="7"/>
      <c r="AE40" s="7"/>
    </row>
    <row r="41" spans="1:31" outlineLevel="1" x14ac:dyDescent="0.25">
      <c r="A41" s="94">
        <v>185</v>
      </c>
      <c r="C41" s="7" t="s">
        <v>116</v>
      </c>
      <c r="D41" s="332" t="s">
        <v>117</v>
      </c>
      <c r="E41" s="94">
        <v>185</v>
      </c>
      <c r="F41" s="95">
        <v>1950</v>
      </c>
      <c r="G41" s="93"/>
      <c r="H41" s="214">
        <v>500</v>
      </c>
      <c r="I41" s="93"/>
      <c r="J41" s="214">
        <v>500</v>
      </c>
      <c r="K41" s="93"/>
      <c r="L41" s="214">
        <v>500</v>
      </c>
      <c r="M41" s="93"/>
      <c r="N41" s="2"/>
      <c r="O41" s="101">
        <f>A41</f>
        <v>185</v>
      </c>
      <c r="P41" s="89"/>
      <c r="Q41" s="18"/>
      <c r="R41" s="200" t="s">
        <v>117</v>
      </c>
      <c r="S41" s="63" t="s">
        <v>100</v>
      </c>
      <c r="U41" s="7"/>
      <c r="W41" s="7"/>
      <c r="X41" s="7"/>
      <c r="Y41" s="7"/>
      <c r="AA41" s="7"/>
      <c r="AB41" s="7"/>
      <c r="AD41" s="7"/>
      <c r="AE41" s="7"/>
    </row>
    <row r="42" spans="1:31" s="41" customFormat="1" x14ac:dyDescent="0.25">
      <c r="A42" s="68">
        <v>186</v>
      </c>
      <c r="B42" s="48"/>
      <c r="D42" s="329" t="s">
        <v>398</v>
      </c>
      <c r="E42" s="68"/>
      <c r="F42" s="322">
        <v>14430</v>
      </c>
      <c r="G42" s="93"/>
      <c r="H42" s="322"/>
      <c r="I42" s="93"/>
      <c r="J42" s="322"/>
      <c r="K42" s="93"/>
      <c r="L42" s="322"/>
      <c r="M42" s="93"/>
      <c r="O42" s="68">
        <f>A42</f>
        <v>186</v>
      </c>
      <c r="P42" s="73"/>
      <c r="Q42" s="48"/>
      <c r="R42" s="201"/>
      <c r="S42" s="75"/>
    </row>
    <row r="43" spans="1:31" x14ac:dyDescent="0.25">
      <c r="A43" s="109">
        <v>200</v>
      </c>
      <c r="B43" s="110"/>
      <c r="C43" s="111" t="s">
        <v>34</v>
      </c>
      <c r="D43" s="336"/>
      <c r="E43" s="109">
        <v>200</v>
      </c>
      <c r="F43" s="87">
        <f>F44+F50+F53+F58+F63+F68</f>
        <v>87600</v>
      </c>
      <c r="G43" s="112">
        <f t="shared" ref="G43:M43" si="2">G44+G50+G53+G58+G63+G68</f>
        <v>0</v>
      </c>
      <c r="H43" s="213">
        <f t="shared" si="2"/>
        <v>900524.5</v>
      </c>
      <c r="I43" s="112">
        <f t="shared" si="2"/>
        <v>16.5</v>
      </c>
      <c r="J43" s="213">
        <f t="shared" si="2"/>
        <v>1369808</v>
      </c>
      <c r="K43" s="112">
        <f t="shared" si="2"/>
        <v>26</v>
      </c>
      <c r="L43" s="213">
        <f t="shared" si="2"/>
        <v>1789257</v>
      </c>
      <c r="M43" s="112">
        <f t="shared" si="2"/>
        <v>34</v>
      </c>
      <c r="N43" s="2"/>
      <c r="O43" s="109">
        <f t="shared" ref="O43:O77" si="3">A43</f>
        <v>200</v>
      </c>
      <c r="P43" s="113"/>
      <c r="Q43" s="114"/>
      <c r="R43" s="202" t="str">
        <f>C43&amp;" - Calculates automatically."</f>
        <v>Instructional Services - Calculates automatically.</v>
      </c>
      <c r="S43" s="90" t="s">
        <v>118</v>
      </c>
      <c r="U43" s="7"/>
      <c r="W43" s="7"/>
      <c r="X43" s="7"/>
      <c r="Y43" s="7"/>
      <c r="AA43" s="7"/>
      <c r="AB43" s="7"/>
      <c r="AD43" s="7"/>
      <c r="AE43" s="7"/>
    </row>
    <row r="44" spans="1:31" x14ac:dyDescent="0.25">
      <c r="A44" s="91">
        <v>210</v>
      </c>
      <c r="B44" s="35"/>
      <c r="C44" s="92" t="s">
        <v>119</v>
      </c>
      <c r="D44" s="332"/>
      <c r="E44" s="91">
        <v>210</v>
      </c>
      <c r="F44" s="87">
        <f>SUM(F45:F49)</f>
        <v>15000</v>
      </c>
      <c r="G44" s="97">
        <f>G45+G46</f>
        <v>0</v>
      </c>
      <c r="H44" s="213">
        <f>SUM(H45:H49)</f>
        <v>61140</v>
      </c>
      <c r="I44" s="97">
        <f>I45+I46</f>
        <v>1</v>
      </c>
      <c r="J44" s="213">
        <f>SUM(J45:J49)</f>
        <v>61140</v>
      </c>
      <c r="K44" s="97">
        <f>K45+K46</f>
        <v>1</v>
      </c>
      <c r="L44" s="213">
        <f>SUM(L45:L49)</f>
        <v>121780</v>
      </c>
      <c r="M44" s="97">
        <f>M45+M46</f>
        <v>2</v>
      </c>
      <c r="N44" s="2"/>
      <c r="O44" s="91">
        <f t="shared" si="3"/>
        <v>210</v>
      </c>
      <c r="P44" s="89"/>
      <c r="Q44" s="18"/>
      <c r="R44" s="195" t="s">
        <v>120</v>
      </c>
      <c r="S44" s="63" t="s">
        <v>121</v>
      </c>
      <c r="U44" s="7"/>
      <c r="W44" s="7"/>
      <c r="X44" s="7"/>
      <c r="Y44" s="7"/>
      <c r="AA44" s="7"/>
      <c r="AB44" s="7"/>
      <c r="AD44" s="7"/>
      <c r="AE44" s="7"/>
    </row>
    <row r="45" spans="1:31" ht="34.200000000000003" outlineLevel="1" x14ac:dyDescent="0.25">
      <c r="A45" s="94">
        <v>211</v>
      </c>
      <c r="B45" s="35"/>
      <c r="C45" s="18" t="s">
        <v>78</v>
      </c>
      <c r="D45" s="332" t="s">
        <v>399</v>
      </c>
      <c r="E45" s="94">
        <v>211</v>
      </c>
      <c r="F45" s="95"/>
      <c r="G45" s="115"/>
      <c r="H45" s="7">
        <v>60640</v>
      </c>
      <c r="I45" s="115">
        <v>1</v>
      </c>
      <c r="J45" s="7">
        <v>60640</v>
      </c>
      <c r="K45" s="115">
        <v>1</v>
      </c>
      <c r="L45" s="7">
        <f>60640*2</f>
        <v>121280</v>
      </c>
      <c r="M45" s="115">
        <v>2</v>
      </c>
      <c r="N45" s="2"/>
      <c r="O45" s="94">
        <f t="shared" si="3"/>
        <v>211</v>
      </c>
      <c r="P45" s="89"/>
      <c r="Q45" s="18"/>
      <c r="R45" s="197" t="s">
        <v>122</v>
      </c>
      <c r="S45" s="63" t="s">
        <v>123</v>
      </c>
      <c r="U45" s="7"/>
      <c r="W45" s="7"/>
      <c r="X45" s="7"/>
      <c r="Y45" s="7"/>
      <c r="AA45" s="7"/>
      <c r="AB45" s="7"/>
      <c r="AD45" s="7"/>
      <c r="AE45" s="7"/>
    </row>
    <row r="46" spans="1:31" ht="22.8" outlineLevel="1" x14ac:dyDescent="0.25">
      <c r="A46" s="94">
        <v>212</v>
      </c>
      <c r="B46" s="35"/>
      <c r="C46" s="18" t="s">
        <v>110</v>
      </c>
      <c r="D46" s="332"/>
      <c r="E46" s="94">
        <v>212</v>
      </c>
      <c r="F46" s="95"/>
      <c r="G46" s="115"/>
      <c r="H46" s="214"/>
      <c r="I46" s="115"/>
      <c r="J46" s="214"/>
      <c r="K46" s="115"/>
      <c r="L46" s="214"/>
      <c r="M46" s="115"/>
      <c r="N46" s="2"/>
      <c r="O46" s="94">
        <f t="shared" si="3"/>
        <v>212</v>
      </c>
      <c r="P46" s="89"/>
      <c r="Q46" s="18"/>
      <c r="R46" s="198" t="s">
        <v>111</v>
      </c>
      <c r="S46" s="63" t="s">
        <v>123</v>
      </c>
      <c r="U46" s="7"/>
      <c r="W46" s="7"/>
      <c r="X46" s="7"/>
      <c r="Y46" s="7"/>
      <c r="AA46" s="7"/>
      <c r="AB46" s="7"/>
      <c r="AD46" s="7"/>
      <c r="AE46" s="7"/>
    </row>
    <row r="47" spans="1:31" outlineLevel="1" x14ac:dyDescent="0.25">
      <c r="A47" s="94">
        <v>213</v>
      </c>
      <c r="B47" s="35"/>
      <c r="C47" s="18" t="s">
        <v>80</v>
      </c>
      <c r="D47" s="332" t="s">
        <v>399</v>
      </c>
      <c r="E47" s="94">
        <v>213</v>
      </c>
      <c r="F47" s="95">
        <f>2500*6</f>
        <v>15000</v>
      </c>
      <c r="G47" s="93"/>
      <c r="H47" s="214"/>
      <c r="I47" s="93"/>
      <c r="J47" s="214"/>
      <c r="K47" s="93"/>
      <c r="L47" s="214"/>
      <c r="M47" s="93"/>
      <c r="N47" s="2"/>
      <c r="O47" s="94">
        <f t="shared" si="3"/>
        <v>213</v>
      </c>
      <c r="P47" s="89"/>
      <c r="Q47" s="18"/>
      <c r="R47" s="195" t="s">
        <v>81</v>
      </c>
      <c r="S47" s="63" t="s">
        <v>123</v>
      </c>
      <c r="U47" s="7"/>
      <c r="W47" s="7"/>
      <c r="X47" s="7"/>
      <c r="Y47" s="7"/>
      <c r="AA47" s="7"/>
      <c r="AB47" s="7"/>
      <c r="AD47" s="7"/>
      <c r="AE47" s="7"/>
    </row>
    <row r="48" spans="1:31" ht="22.8" outlineLevel="1" x14ac:dyDescent="0.25">
      <c r="A48" s="94">
        <v>214</v>
      </c>
      <c r="B48" s="35"/>
      <c r="C48" s="18" t="s">
        <v>98</v>
      </c>
      <c r="D48" s="332"/>
      <c r="E48" s="94">
        <v>214</v>
      </c>
      <c r="F48" s="95"/>
      <c r="G48" s="93"/>
      <c r="H48" s="214">
        <v>500</v>
      </c>
      <c r="I48" s="93"/>
      <c r="J48" s="214">
        <v>500</v>
      </c>
      <c r="K48" s="93"/>
      <c r="L48" s="214">
        <v>500</v>
      </c>
      <c r="M48" s="93"/>
      <c r="N48" s="2"/>
      <c r="O48" s="94">
        <f t="shared" si="3"/>
        <v>214</v>
      </c>
      <c r="P48" s="89"/>
      <c r="Q48" s="18"/>
      <c r="R48" s="195" t="s">
        <v>124</v>
      </c>
      <c r="S48" s="63" t="s">
        <v>123</v>
      </c>
      <c r="U48" s="7"/>
      <c r="W48" s="7"/>
      <c r="X48" s="7"/>
      <c r="Y48" s="7"/>
      <c r="AA48" s="7"/>
      <c r="AB48" s="7"/>
      <c r="AD48" s="7"/>
      <c r="AE48" s="7"/>
    </row>
    <row r="49" spans="1:31" outlineLevel="1" x14ac:dyDescent="0.25">
      <c r="A49" s="94">
        <v>215</v>
      </c>
      <c r="B49" s="35"/>
      <c r="C49" s="18" t="s">
        <v>71</v>
      </c>
      <c r="D49" s="333"/>
      <c r="E49" s="94">
        <v>215</v>
      </c>
      <c r="F49" s="95"/>
      <c r="G49" s="93"/>
      <c r="H49" s="214"/>
      <c r="I49" s="93"/>
      <c r="J49" s="214"/>
      <c r="K49" s="93"/>
      <c r="L49" s="214"/>
      <c r="M49" s="93"/>
      <c r="N49" s="2"/>
      <c r="O49" s="94">
        <f t="shared" si="3"/>
        <v>215</v>
      </c>
      <c r="P49" s="89"/>
      <c r="Q49" s="35"/>
      <c r="R49" s="196" t="s">
        <v>125</v>
      </c>
      <c r="S49" s="63" t="s">
        <v>123</v>
      </c>
      <c r="U49" s="7"/>
      <c r="W49" s="7"/>
      <c r="X49" s="7"/>
      <c r="Y49" s="7"/>
      <c r="AA49" s="7"/>
      <c r="AB49" s="7"/>
      <c r="AD49" s="7"/>
      <c r="AE49" s="7"/>
    </row>
    <row r="50" spans="1:31" x14ac:dyDescent="0.25">
      <c r="A50" s="91">
        <v>220</v>
      </c>
      <c r="B50" s="96"/>
      <c r="C50" s="92" t="s">
        <v>126</v>
      </c>
      <c r="D50" s="326"/>
      <c r="E50" s="91">
        <v>220</v>
      </c>
      <c r="F50" s="87">
        <f>SUM(F51:F52)</f>
        <v>0</v>
      </c>
      <c r="G50" s="97">
        <f>G51+G52</f>
        <v>0</v>
      </c>
      <c r="H50" s="213">
        <f>SUM(H51:H52)</f>
        <v>598563.5</v>
      </c>
      <c r="I50" s="97">
        <f>I51+I52</f>
        <v>11.5</v>
      </c>
      <c r="J50" s="213">
        <f>SUM(J51:J52)</f>
        <v>936882</v>
      </c>
      <c r="K50" s="97">
        <f>K51+K52</f>
        <v>18</v>
      </c>
      <c r="L50" s="213">
        <f>SUM(L51:L52)</f>
        <v>1197127</v>
      </c>
      <c r="M50" s="97">
        <f>M51+M52</f>
        <v>23</v>
      </c>
      <c r="N50" s="2"/>
      <c r="O50" s="91">
        <f t="shared" si="3"/>
        <v>220</v>
      </c>
      <c r="P50" s="98"/>
      <c r="Q50" s="96"/>
      <c r="R50" s="195" t="s">
        <v>127</v>
      </c>
      <c r="S50" s="63" t="s">
        <v>128</v>
      </c>
      <c r="U50" s="7"/>
      <c r="W50" s="7"/>
      <c r="X50" s="7"/>
      <c r="Y50" s="7"/>
      <c r="AA50" s="7"/>
      <c r="AB50" s="7"/>
      <c r="AD50" s="7"/>
      <c r="AE50" s="7"/>
    </row>
    <row r="51" spans="1:31" ht="34.200000000000003" outlineLevel="1" x14ac:dyDescent="0.25">
      <c r="A51" s="94">
        <v>221</v>
      </c>
      <c r="B51" s="96"/>
      <c r="C51" s="18" t="s">
        <v>129</v>
      </c>
      <c r="D51" s="326"/>
      <c r="E51" s="94">
        <v>221</v>
      </c>
      <c r="F51" s="95"/>
      <c r="G51" s="99"/>
      <c r="H51" s="214">
        <f>9*52049</f>
        <v>468441</v>
      </c>
      <c r="I51" s="99">
        <v>9</v>
      </c>
      <c r="J51" s="214">
        <f>14*52049</f>
        <v>728686</v>
      </c>
      <c r="K51" s="99">
        <v>14</v>
      </c>
      <c r="L51" s="214">
        <f>18*52049</f>
        <v>936882</v>
      </c>
      <c r="M51" s="99">
        <v>18</v>
      </c>
      <c r="N51" s="2"/>
      <c r="O51" s="94">
        <f t="shared" si="3"/>
        <v>221</v>
      </c>
      <c r="P51" s="89"/>
      <c r="Q51" s="96"/>
      <c r="R51" s="195" t="s">
        <v>130</v>
      </c>
      <c r="S51" s="63" t="s">
        <v>131</v>
      </c>
      <c r="U51" s="7"/>
      <c r="W51" s="7"/>
      <c r="X51" s="7"/>
      <c r="Y51" s="7"/>
      <c r="AA51" s="7"/>
      <c r="AB51" s="7"/>
      <c r="AD51" s="7"/>
      <c r="AE51" s="7"/>
    </row>
    <row r="52" spans="1:31" ht="34.200000000000003" outlineLevel="1" x14ac:dyDescent="0.25">
      <c r="A52" s="94">
        <v>222</v>
      </c>
      <c r="B52" s="96"/>
      <c r="C52" s="18" t="s">
        <v>132</v>
      </c>
      <c r="D52" s="326"/>
      <c r="E52" s="94">
        <v>222</v>
      </c>
      <c r="F52" s="95"/>
      <c r="G52" s="99"/>
      <c r="H52" s="214">
        <f>52049*2.5</f>
        <v>130122.5</v>
      </c>
      <c r="I52" s="99">
        <v>2.5</v>
      </c>
      <c r="J52" s="214">
        <f>52049*4</f>
        <v>208196</v>
      </c>
      <c r="K52" s="99">
        <v>4</v>
      </c>
      <c r="L52" s="323">
        <f>52049*5</f>
        <v>260245</v>
      </c>
      <c r="M52" s="99">
        <v>5</v>
      </c>
      <c r="N52" s="2"/>
      <c r="O52" s="94">
        <f t="shared" si="3"/>
        <v>222</v>
      </c>
      <c r="P52" s="89"/>
      <c r="Q52" s="96"/>
      <c r="R52" s="195" t="s">
        <v>130</v>
      </c>
      <c r="S52" s="63" t="s">
        <v>133</v>
      </c>
      <c r="U52" s="7"/>
      <c r="W52" s="7"/>
      <c r="X52" s="7"/>
      <c r="Y52" s="7"/>
      <c r="AA52" s="7"/>
      <c r="AB52" s="7"/>
      <c r="AD52" s="7"/>
      <c r="AE52" s="7"/>
    </row>
    <row r="53" spans="1:31" x14ac:dyDescent="0.25">
      <c r="A53" s="91">
        <v>230</v>
      </c>
      <c r="B53" s="96"/>
      <c r="C53" s="92" t="s">
        <v>134</v>
      </c>
      <c r="D53" s="326"/>
      <c r="E53" s="91">
        <v>230</v>
      </c>
      <c r="F53" s="87">
        <f>SUM(F54:F57)</f>
        <v>11400</v>
      </c>
      <c r="G53" s="97">
        <f>G54+G55+G56</f>
        <v>0</v>
      </c>
      <c r="H53" s="213">
        <f>SUM(H54:H57)</f>
        <v>137177.5</v>
      </c>
      <c r="I53" s="97">
        <f>I54+I55+I56</f>
        <v>3.5</v>
      </c>
      <c r="J53" s="213">
        <f>SUM(J54:J57)</f>
        <v>237304</v>
      </c>
      <c r="K53" s="97">
        <f>K54+K55+K56</f>
        <v>6</v>
      </c>
      <c r="L53" s="213">
        <f>SUM(L54:L57)</f>
        <v>300379.5</v>
      </c>
      <c r="M53" s="97">
        <f>M54+M55+M56</f>
        <v>7.5</v>
      </c>
      <c r="N53" s="2"/>
      <c r="O53" s="91">
        <f t="shared" si="3"/>
        <v>230</v>
      </c>
      <c r="P53" s="98"/>
      <c r="Q53" s="96"/>
      <c r="R53" s="195" t="s">
        <v>135</v>
      </c>
      <c r="S53" s="63" t="s">
        <v>128</v>
      </c>
      <c r="U53" s="7"/>
      <c r="W53" s="7"/>
      <c r="X53" s="7"/>
      <c r="Y53" s="7"/>
      <c r="AA53" s="7"/>
      <c r="AB53" s="7"/>
      <c r="AD53" s="7"/>
      <c r="AE53" s="7"/>
    </row>
    <row r="54" spans="1:31" ht="34.200000000000003" outlineLevel="1" x14ac:dyDescent="0.25">
      <c r="A54" s="94">
        <v>231</v>
      </c>
      <c r="B54" s="96"/>
      <c r="C54" s="18" t="s">
        <v>78</v>
      </c>
      <c r="D54" s="326" t="s">
        <v>408</v>
      </c>
      <c r="E54" s="94">
        <v>231</v>
      </c>
      <c r="F54" s="95"/>
      <c r="G54" s="99"/>
      <c r="H54" s="214">
        <f>52049*0.5</f>
        <v>26024.5</v>
      </c>
      <c r="I54" s="99">
        <v>0.5</v>
      </c>
      <c r="J54" s="214">
        <f>52049</f>
        <v>52049</v>
      </c>
      <c r="K54" s="99">
        <v>1</v>
      </c>
      <c r="L54" s="214">
        <f>52049*1.5</f>
        <v>78073.5</v>
      </c>
      <c r="M54" s="99">
        <v>1.5</v>
      </c>
      <c r="N54" s="2"/>
      <c r="O54" s="94">
        <f t="shared" si="3"/>
        <v>231</v>
      </c>
      <c r="P54" s="89"/>
      <c r="Q54" s="96"/>
      <c r="R54" s="197" t="s">
        <v>136</v>
      </c>
      <c r="S54" s="63" t="s">
        <v>137</v>
      </c>
      <c r="U54" s="7"/>
      <c r="W54" s="7"/>
      <c r="X54" s="7"/>
      <c r="Y54" s="7"/>
      <c r="AA54" s="7"/>
      <c r="AB54" s="7"/>
      <c r="AD54" s="7"/>
      <c r="AE54" s="7"/>
    </row>
    <row r="55" spans="1:31" ht="34.200000000000003" outlineLevel="1" x14ac:dyDescent="0.25">
      <c r="A55" s="94">
        <v>232</v>
      </c>
      <c r="B55" s="96"/>
      <c r="C55" s="18" t="s">
        <v>138</v>
      </c>
      <c r="D55" s="326" t="s">
        <v>410</v>
      </c>
      <c r="E55" s="94">
        <v>232</v>
      </c>
      <c r="F55" s="95"/>
      <c r="G55" s="99"/>
      <c r="H55" s="214">
        <f>3*37051</f>
        <v>111153</v>
      </c>
      <c r="I55" s="99">
        <v>3</v>
      </c>
      <c r="J55" s="214">
        <f>5*37051</f>
        <v>185255</v>
      </c>
      <c r="K55" s="99">
        <v>5</v>
      </c>
      <c r="L55" s="214">
        <f>6*37051</f>
        <v>222306</v>
      </c>
      <c r="M55" s="99">
        <v>6</v>
      </c>
      <c r="N55" s="2"/>
      <c r="O55" s="94">
        <f t="shared" si="3"/>
        <v>232</v>
      </c>
      <c r="P55" s="89"/>
      <c r="Q55" s="96"/>
      <c r="R55" s="195" t="s">
        <v>139</v>
      </c>
      <c r="S55" s="63" t="s">
        <v>140</v>
      </c>
      <c r="U55" s="7"/>
      <c r="W55" s="7"/>
      <c r="X55" s="7"/>
      <c r="Y55" s="7"/>
      <c r="AA55" s="7"/>
      <c r="AB55" s="7"/>
      <c r="AD55" s="7"/>
      <c r="AE55" s="7"/>
    </row>
    <row r="56" spans="1:31" ht="22.8" outlineLevel="1" x14ac:dyDescent="0.25">
      <c r="A56" s="94">
        <v>233</v>
      </c>
      <c r="B56" s="96"/>
      <c r="C56" s="18" t="s">
        <v>110</v>
      </c>
      <c r="D56" s="326"/>
      <c r="E56" s="94">
        <v>233</v>
      </c>
      <c r="F56" s="95"/>
      <c r="G56" s="99"/>
      <c r="I56" s="99"/>
      <c r="J56" s="214"/>
      <c r="K56" s="99"/>
      <c r="L56" s="214"/>
      <c r="M56" s="99"/>
      <c r="N56" s="2"/>
      <c r="O56" s="94">
        <f t="shared" si="3"/>
        <v>233</v>
      </c>
      <c r="P56" s="89"/>
      <c r="Q56" s="96"/>
      <c r="R56" s="198" t="s">
        <v>111</v>
      </c>
      <c r="S56" s="63" t="s">
        <v>137</v>
      </c>
      <c r="U56" s="7"/>
      <c r="W56" s="7"/>
      <c r="X56" s="7"/>
      <c r="Y56" s="7"/>
      <c r="AA56" s="7"/>
      <c r="AB56" s="7"/>
      <c r="AD56" s="7"/>
      <c r="AE56" s="7"/>
    </row>
    <row r="57" spans="1:31" ht="22.8" outlineLevel="1" x14ac:dyDescent="0.25">
      <c r="A57" s="94">
        <v>234</v>
      </c>
      <c r="B57" s="96"/>
      <c r="C57" s="18" t="s">
        <v>80</v>
      </c>
      <c r="D57" s="326"/>
      <c r="E57" s="94">
        <v>234</v>
      </c>
      <c r="F57" s="95">
        <v>11400</v>
      </c>
      <c r="G57" s="93"/>
      <c r="H57" s="214"/>
      <c r="I57" s="93"/>
      <c r="J57" s="214"/>
      <c r="K57" s="93"/>
      <c r="L57" s="214"/>
      <c r="M57" s="93"/>
      <c r="N57" s="2"/>
      <c r="O57" s="94">
        <f t="shared" si="3"/>
        <v>234</v>
      </c>
      <c r="P57" s="98"/>
      <c r="Q57" s="96"/>
      <c r="R57" s="195" t="s">
        <v>141</v>
      </c>
      <c r="S57" s="63" t="s">
        <v>137</v>
      </c>
      <c r="U57" s="7"/>
      <c r="W57" s="7"/>
      <c r="X57" s="7"/>
      <c r="Y57" s="7"/>
      <c r="AA57" s="7"/>
      <c r="AB57" s="7"/>
      <c r="AD57" s="7"/>
      <c r="AE57" s="7"/>
    </row>
    <row r="58" spans="1:31" x14ac:dyDescent="0.25">
      <c r="A58" s="91">
        <v>240</v>
      </c>
      <c r="B58" s="35"/>
      <c r="C58" s="92" t="s">
        <v>142</v>
      </c>
      <c r="D58" s="333"/>
      <c r="E58" s="91">
        <v>240</v>
      </c>
      <c r="F58" s="87">
        <f>SUM(F59:F62)</f>
        <v>11000</v>
      </c>
      <c r="G58" s="97">
        <f>G59</f>
        <v>0</v>
      </c>
      <c r="H58" s="213">
        <f>SUM(H59:H62)</f>
        <v>9000</v>
      </c>
      <c r="I58" s="97">
        <f>I59</f>
        <v>0</v>
      </c>
      <c r="J58" s="213">
        <f>SUM(J59:J62)</f>
        <v>6500</v>
      </c>
      <c r="K58" s="97">
        <f>K59</f>
        <v>0</v>
      </c>
      <c r="L58" s="213">
        <f>SUM(L59:L62)</f>
        <v>6500</v>
      </c>
      <c r="M58" s="97">
        <f>M59</f>
        <v>0</v>
      </c>
      <c r="N58" s="2"/>
      <c r="O58" s="91">
        <f t="shared" si="3"/>
        <v>240</v>
      </c>
      <c r="P58" s="89"/>
      <c r="Q58" s="35"/>
      <c r="R58" s="196" t="s">
        <v>143</v>
      </c>
      <c r="S58" s="63" t="s">
        <v>144</v>
      </c>
      <c r="U58" s="7"/>
      <c r="W58" s="7"/>
      <c r="X58" s="7"/>
      <c r="Y58" s="7"/>
      <c r="AA58" s="7"/>
      <c r="AB58" s="7"/>
      <c r="AD58" s="7"/>
      <c r="AE58" s="7"/>
    </row>
    <row r="59" spans="1:31" ht="34.200000000000003" outlineLevel="1" x14ac:dyDescent="0.25">
      <c r="A59" s="94">
        <v>241</v>
      </c>
      <c r="B59" s="96"/>
      <c r="C59" s="18" t="s">
        <v>78</v>
      </c>
      <c r="D59" s="326"/>
      <c r="E59" s="94">
        <v>241</v>
      </c>
      <c r="F59" s="95"/>
      <c r="G59" s="99"/>
      <c r="H59" s="214"/>
      <c r="I59" s="99"/>
      <c r="J59" s="214"/>
      <c r="K59" s="99"/>
      <c r="L59" s="214"/>
      <c r="M59" s="99"/>
      <c r="N59" s="2"/>
      <c r="O59" s="94">
        <f t="shared" si="3"/>
        <v>241</v>
      </c>
      <c r="P59" s="89"/>
      <c r="Q59" s="96"/>
      <c r="R59" s="196" t="s">
        <v>145</v>
      </c>
      <c r="S59" s="63" t="s">
        <v>146</v>
      </c>
      <c r="U59" s="7"/>
      <c r="W59" s="7"/>
      <c r="X59" s="7"/>
      <c r="Y59" s="7"/>
      <c r="AA59" s="7"/>
      <c r="AB59" s="7"/>
      <c r="AD59" s="7"/>
      <c r="AE59" s="7"/>
    </row>
    <row r="60" spans="1:31" ht="22.8" outlineLevel="1" x14ac:dyDescent="0.25">
      <c r="A60" s="94">
        <v>242</v>
      </c>
      <c r="B60" s="35"/>
      <c r="C60" s="18" t="s">
        <v>80</v>
      </c>
      <c r="D60" s="333"/>
      <c r="E60" s="94">
        <v>242</v>
      </c>
      <c r="F60" s="95">
        <v>8000</v>
      </c>
      <c r="G60" s="93"/>
      <c r="H60" s="214">
        <v>6000</v>
      </c>
      <c r="I60" s="93"/>
      <c r="J60" s="214">
        <v>3500</v>
      </c>
      <c r="K60" s="93"/>
      <c r="L60" s="214">
        <v>3500</v>
      </c>
      <c r="M60" s="93"/>
      <c r="N60" s="2"/>
      <c r="O60" s="94">
        <f t="shared" si="3"/>
        <v>242</v>
      </c>
      <c r="P60" s="89"/>
      <c r="Q60" s="35"/>
      <c r="R60" s="195" t="s">
        <v>147</v>
      </c>
      <c r="S60" s="63" t="s">
        <v>146</v>
      </c>
      <c r="U60" s="7"/>
      <c r="W60" s="7"/>
      <c r="X60" s="7"/>
      <c r="Y60" s="7"/>
      <c r="AA60" s="7"/>
      <c r="AB60" s="7"/>
      <c r="AD60" s="7"/>
      <c r="AE60" s="7"/>
    </row>
    <row r="61" spans="1:31" ht="22.8" outlineLevel="1" x14ac:dyDescent="0.25">
      <c r="A61" s="94">
        <v>243</v>
      </c>
      <c r="B61" s="35"/>
      <c r="C61" s="18" t="s">
        <v>98</v>
      </c>
      <c r="D61" s="333"/>
      <c r="E61" s="94">
        <v>243</v>
      </c>
      <c r="F61" s="95">
        <v>500</v>
      </c>
      <c r="G61" s="93"/>
      <c r="H61" s="214">
        <v>500</v>
      </c>
      <c r="I61" s="93"/>
      <c r="J61" s="214">
        <v>500</v>
      </c>
      <c r="K61" s="93"/>
      <c r="L61" s="214">
        <v>500</v>
      </c>
      <c r="M61" s="93"/>
      <c r="N61" s="2"/>
      <c r="O61" s="94">
        <f t="shared" si="3"/>
        <v>243</v>
      </c>
      <c r="P61" s="89"/>
      <c r="Q61" s="35"/>
      <c r="R61" s="195" t="s">
        <v>124</v>
      </c>
      <c r="S61" s="63" t="s">
        <v>146</v>
      </c>
      <c r="U61" s="7"/>
      <c r="W61" s="7"/>
      <c r="X61" s="7"/>
      <c r="Y61" s="7"/>
      <c r="AA61" s="7"/>
      <c r="AB61" s="7"/>
      <c r="AD61" s="7"/>
      <c r="AE61" s="7"/>
    </row>
    <row r="62" spans="1:31" outlineLevel="1" x14ac:dyDescent="0.25">
      <c r="A62" s="94">
        <v>244</v>
      </c>
      <c r="B62" s="35"/>
      <c r="C62" s="18" t="s">
        <v>71</v>
      </c>
      <c r="D62" s="333"/>
      <c r="E62" s="94">
        <v>244</v>
      </c>
      <c r="F62" s="95">
        <v>2500</v>
      </c>
      <c r="G62" s="93"/>
      <c r="H62" s="214">
        <v>2500</v>
      </c>
      <c r="I62" s="93"/>
      <c r="J62" s="214">
        <v>2500</v>
      </c>
      <c r="K62" s="93"/>
      <c r="L62" s="214">
        <v>2500</v>
      </c>
      <c r="M62" s="93"/>
      <c r="N62" s="2"/>
      <c r="O62" s="94">
        <f t="shared" si="3"/>
        <v>244</v>
      </c>
      <c r="P62" s="89"/>
      <c r="Q62" s="35"/>
      <c r="R62" s="196" t="s">
        <v>125</v>
      </c>
      <c r="S62" s="63" t="s">
        <v>146</v>
      </c>
      <c r="U62" s="7"/>
      <c r="W62" s="7"/>
      <c r="X62" s="7"/>
      <c r="Y62" s="7"/>
      <c r="AA62" s="7"/>
      <c r="AB62" s="7"/>
      <c r="AD62" s="7"/>
      <c r="AE62" s="7"/>
    </row>
    <row r="63" spans="1:31" x14ac:dyDescent="0.25">
      <c r="A63" s="91">
        <v>250</v>
      </c>
      <c r="B63" s="96"/>
      <c r="C63" s="92" t="s">
        <v>148</v>
      </c>
      <c r="D63" s="326"/>
      <c r="E63" s="91">
        <v>250</v>
      </c>
      <c r="F63" s="87">
        <f>SUM(F64:F67)</f>
        <v>0</v>
      </c>
      <c r="G63" s="97">
        <f>G64+G65</f>
        <v>0</v>
      </c>
      <c r="H63" s="213">
        <f>SUM(H64:H67)</f>
        <v>28438.5</v>
      </c>
      <c r="I63" s="97">
        <f>I64+I65</f>
        <v>0.5</v>
      </c>
      <c r="J63" s="213">
        <f>SUM(J64:J67)</f>
        <v>56877</v>
      </c>
      <c r="K63" s="97">
        <f>K64+K65</f>
        <v>1</v>
      </c>
      <c r="L63" s="213">
        <f>SUM(L64:L67)</f>
        <v>85315.5</v>
      </c>
      <c r="M63" s="97">
        <f>M64+M65</f>
        <v>1.5</v>
      </c>
      <c r="N63" s="2"/>
      <c r="O63" s="91">
        <f t="shared" si="3"/>
        <v>250</v>
      </c>
      <c r="P63" s="98"/>
      <c r="Q63" s="96"/>
      <c r="R63" s="195" t="s">
        <v>149</v>
      </c>
      <c r="S63" s="63" t="s">
        <v>150</v>
      </c>
      <c r="U63" s="7"/>
      <c r="W63" s="7"/>
      <c r="X63" s="7"/>
      <c r="Y63" s="7"/>
      <c r="AA63" s="7"/>
      <c r="AB63" s="7"/>
      <c r="AD63" s="7"/>
      <c r="AE63" s="7"/>
    </row>
    <row r="64" spans="1:31" ht="34.200000000000003" outlineLevel="1" x14ac:dyDescent="0.25">
      <c r="A64" s="94">
        <v>251</v>
      </c>
      <c r="B64" s="96"/>
      <c r="C64" s="18" t="s">
        <v>78</v>
      </c>
      <c r="D64" s="326" t="s">
        <v>409</v>
      </c>
      <c r="E64" s="94">
        <v>251</v>
      </c>
      <c r="F64" s="95"/>
      <c r="G64" s="99"/>
      <c r="H64" s="214">
        <f>56877*0.5</f>
        <v>28438.5</v>
      </c>
      <c r="I64" s="99">
        <v>0.5</v>
      </c>
      <c r="J64" s="214">
        <f>56877</f>
        <v>56877</v>
      </c>
      <c r="K64" s="99">
        <v>1</v>
      </c>
      <c r="L64" s="323">
        <f>56877*1.5</f>
        <v>85315.5</v>
      </c>
      <c r="M64" s="99">
        <v>1.5</v>
      </c>
      <c r="N64" s="2"/>
      <c r="O64" s="94">
        <f t="shared" si="3"/>
        <v>251</v>
      </c>
      <c r="P64" s="89"/>
      <c r="Q64" s="96"/>
      <c r="R64" s="197" t="s">
        <v>151</v>
      </c>
      <c r="S64" s="63" t="s">
        <v>152</v>
      </c>
      <c r="U64" s="7"/>
      <c r="W64" s="7"/>
      <c r="X64" s="7"/>
      <c r="Y64" s="7"/>
      <c r="AA64" s="7"/>
      <c r="AB64" s="7"/>
      <c r="AD64" s="7"/>
      <c r="AE64" s="7"/>
    </row>
    <row r="65" spans="1:31" ht="22.8" outlineLevel="1" x14ac:dyDescent="0.25">
      <c r="A65" s="94">
        <v>252</v>
      </c>
      <c r="B65" s="96"/>
      <c r="C65" s="18" t="s">
        <v>110</v>
      </c>
      <c r="D65" s="326"/>
      <c r="E65" s="94">
        <v>252</v>
      </c>
      <c r="F65" s="95"/>
      <c r="G65" s="99"/>
      <c r="H65" s="214"/>
      <c r="I65" s="99"/>
      <c r="J65" s="214"/>
      <c r="K65" s="99"/>
      <c r="L65" s="214"/>
      <c r="M65" s="99"/>
      <c r="N65" s="2"/>
      <c r="O65" s="94">
        <f t="shared" si="3"/>
        <v>252</v>
      </c>
      <c r="P65" s="89"/>
      <c r="Q65" s="96"/>
      <c r="R65" s="198" t="s">
        <v>111</v>
      </c>
      <c r="S65" s="63" t="s">
        <v>152</v>
      </c>
      <c r="U65" s="7"/>
      <c r="W65" s="7"/>
      <c r="X65" s="7"/>
      <c r="Y65" s="7"/>
      <c r="AA65" s="7"/>
      <c r="AB65" s="7"/>
      <c r="AD65" s="7"/>
      <c r="AE65" s="7"/>
    </row>
    <row r="66" spans="1:31" ht="22.8" outlineLevel="1" x14ac:dyDescent="0.25">
      <c r="A66" s="94">
        <v>253</v>
      </c>
      <c r="B66" s="96"/>
      <c r="C66" s="18" t="s">
        <v>80</v>
      </c>
      <c r="D66" s="326"/>
      <c r="E66" s="94">
        <v>253</v>
      </c>
      <c r="F66" s="95"/>
      <c r="G66" s="93"/>
      <c r="H66" s="214"/>
      <c r="I66" s="93"/>
      <c r="K66" s="93"/>
      <c r="L66" s="214"/>
      <c r="M66" s="93"/>
      <c r="N66" s="2"/>
      <c r="O66" s="94">
        <f t="shared" si="3"/>
        <v>253</v>
      </c>
      <c r="P66" s="98"/>
      <c r="Q66" s="96"/>
      <c r="R66" s="195" t="s">
        <v>153</v>
      </c>
      <c r="S66" s="63" t="s">
        <v>152</v>
      </c>
      <c r="U66" s="7"/>
      <c r="W66" s="7"/>
      <c r="X66" s="7"/>
      <c r="Y66" s="7"/>
      <c r="AA66" s="7"/>
      <c r="AB66" s="7"/>
      <c r="AD66" s="7"/>
      <c r="AE66" s="7"/>
    </row>
    <row r="67" spans="1:31" ht="22.8" outlineLevel="1" x14ac:dyDescent="0.25">
      <c r="A67" s="94">
        <v>254</v>
      </c>
      <c r="B67" s="96"/>
      <c r="C67" s="18" t="s">
        <v>98</v>
      </c>
      <c r="D67" s="326"/>
      <c r="E67" s="94">
        <v>254</v>
      </c>
      <c r="F67" s="95"/>
      <c r="G67" s="93"/>
      <c r="H67" s="214"/>
      <c r="I67" s="93"/>
      <c r="J67" s="214"/>
      <c r="K67" s="93"/>
      <c r="L67" s="214"/>
      <c r="M67" s="93"/>
      <c r="N67" s="2"/>
      <c r="O67" s="94">
        <f t="shared" si="3"/>
        <v>254</v>
      </c>
      <c r="P67" s="98"/>
      <c r="Q67" s="96"/>
      <c r="R67" s="195" t="s">
        <v>124</v>
      </c>
      <c r="S67" s="63" t="s">
        <v>152</v>
      </c>
      <c r="U67" s="7"/>
      <c r="W67" s="7"/>
      <c r="X67" s="7"/>
      <c r="Y67" s="7"/>
      <c r="AA67" s="7"/>
      <c r="AB67" s="7"/>
      <c r="AD67" s="7"/>
      <c r="AE67" s="7"/>
    </row>
    <row r="68" spans="1:31" x14ac:dyDescent="0.25">
      <c r="A68" s="91">
        <v>260</v>
      </c>
      <c r="B68" s="35"/>
      <c r="C68" s="92" t="s">
        <v>154</v>
      </c>
      <c r="D68" s="333"/>
      <c r="E68" s="91">
        <v>260</v>
      </c>
      <c r="F68" s="87">
        <f>SUM(F69:F77)</f>
        <v>50200</v>
      </c>
      <c r="G68" s="93"/>
      <c r="H68" s="213">
        <f>SUM(H69:H77)</f>
        <v>66205</v>
      </c>
      <c r="I68" s="93"/>
      <c r="J68" s="213">
        <f>SUM(J69:J77)</f>
        <v>71105</v>
      </c>
      <c r="K68" s="93"/>
      <c r="L68" s="213">
        <f>SUM(L69:L77)</f>
        <v>78155</v>
      </c>
      <c r="M68" s="93"/>
      <c r="N68" s="2"/>
      <c r="O68" s="91">
        <f t="shared" si="3"/>
        <v>260</v>
      </c>
      <c r="P68" s="89"/>
      <c r="Q68" s="35"/>
      <c r="R68" s="195" t="s">
        <v>155</v>
      </c>
      <c r="S68" s="63">
        <v>2451</v>
      </c>
      <c r="U68" s="7"/>
      <c r="W68" s="7"/>
      <c r="X68" s="7"/>
      <c r="Y68" s="7"/>
      <c r="AA68" s="7"/>
      <c r="AB68" s="7"/>
      <c r="AD68" s="7"/>
      <c r="AE68" s="7"/>
    </row>
    <row r="69" spans="1:31" ht="34.200000000000003" outlineLevel="1" x14ac:dyDescent="0.25">
      <c r="A69" s="94">
        <v>261</v>
      </c>
      <c r="B69" s="35"/>
      <c r="C69" s="18" t="s">
        <v>156</v>
      </c>
      <c r="D69" s="326"/>
      <c r="E69" s="94">
        <v>261</v>
      </c>
      <c r="F69" s="95">
        <v>10000</v>
      </c>
      <c r="G69" s="93"/>
      <c r="H69" s="214">
        <v>19305</v>
      </c>
      <c r="I69" s="93"/>
      <c r="J69" s="214">
        <v>19305</v>
      </c>
      <c r="K69" s="93"/>
      <c r="L69" s="214">
        <v>19305</v>
      </c>
      <c r="M69" s="93"/>
      <c r="N69" s="2"/>
      <c r="O69" s="94">
        <f t="shared" si="3"/>
        <v>261</v>
      </c>
      <c r="P69" s="89"/>
      <c r="Q69" s="35"/>
      <c r="R69" s="195" t="s">
        <v>157</v>
      </c>
      <c r="S69" s="63" t="s">
        <v>158</v>
      </c>
      <c r="U69" s="7"/>
      <c r="W69" s="7"/>
      <c r="X69" s="7"/>
      <c r="Y69" s="7"/>
      <c r="AA69" s="7"/>
      <c r="AB69" s="7"/>
      <c r="AD69" s="7"/>
      <c r="AE69" s="7"/>
    </row>
    <row r="70" spans="1:31" ht="22.8" outlineLevel="1" x14ac:dyDescent="0.25">
      <c r="A70" s="94">
        <v>262</v>
      </c>
      <c r="B70" s="35"/>
      <c r="C70" s="18" t="s">
        <v>159</v>
      </c>
      <c r="D70" s="326"/>
      <c r="E70" s="94">
        <v>262</v>
      </c>
      <c r="F70" s="95"/>
      <c r="G70" s="93"/>
      <c r="H70" s="214">
        <v>10500</v>
      </c>
      <c r="I70" s="93"/>
      <c r="J70" s="214">
        <v>10500</v>
      </c>
      <c r="K70" s="93"/>
      <c r="L70" s="214">
        <v>17250</v>
      </c>
      <c r="M70" s="93"/>
      <c r="N70" s="2"/>
      <c r="O70" s="94">
        <f t="shared" si="3"/>
        <v>262</v>
      </c>
      <c r="P70" s="89"/>
      <c r="Q70" s="35"/>
      <c r="R70" s="195" t="s">
        <v>160</v>
      </c>
      <c r="S70" s="63" t="s">
        <v>161</v>
      </c>
      <c r="U70" s="7"/>
      <c r="W70" s="7"/>
      <c r="X70" s="7"/>
      <c r="Y70" s="7"/>
      <c r="AA70" s="7"/>
      <c r="AB70" s="7"/>
      <c r="AD70" s="7"/>
      <c r="AE70" s="7"/>
    </row>
    <row r="71" spans="1:31" ht="34.200000000000003" outlineLevel="1" x14ac:dyDescent="0.25">
      <c r="A71" s="94">
        <v>263</v>
      </c>
      <c r="B71" s="35"/>
      <c r="C71" s="18" t="s">
        <v>162</v>
      </c>
      <c r="D71" s="326"/>
      <c r="E71" s="94">
        <v>263</v>
      </c>
      <c r="F71" s="95"/>
      <c r="G71" s="93"/>
      <c r="H71" s="214"/>
      <c r="I71" s="93"/>
      <c r="J71" s="214"/>
      <c r="K71" s="93"/>
      <c r="L71" s="214"/>
      <c r="M71" s="93"/>
      <c r="N71" s="2"/>
      <c r="O71" s="94">
        <f t="shared" si="3"/>
        <v>263</v>
      </c>
      <c r="P71" s="89"/>
      <c r="Q71" s="35"/>
      <c r="R71" s="195" t="s">
        <v>163</v>
      </c>
      <c r="S71" s="63" t="s">
        <v>164</v>
      </c>
      <c r="U71" s="7"/>
      <c r="W71" s="7"/>
      <c r="X71" s="7"/>
      <c r="Y71" s="7"/>
      <c r="AA71" s="7"/>
      <c r="AB71" s="7"/>
      <c r="AD71" s="7"/>
      <c r="AE71" s="7"/>
    </row>
    <row r="72" spans="1:31" outlineLevel="1" x14ac:dyDescent="0.25">
      <c r="A72" s="94">
        <v>264</v>
      </c>
      <c r="B72" s="35"/>
      <c r="C72" s="18" t="s">
        <v>165</v>
      </c>
      <c r="D72" s="326"/>
      <c r="E72" s="94">
        <v>264</v>
      </c>
      <c r="F72" s="95">
        <v>2000</v>
      </c>
      <c r="G72" s="93"/>
      <c r="H72" s="214"/>
      <c r="I72" s="93"/>
      <c r="J72" s="214"/>
      <c r="K72" s="93"/>
      <c r="L72" s="214"/>
      <c r="M72" s="93"/>
      <c r="N72" s="2"/>
      <c r="O72" s="94">
        <f t="shared" si="3"/>
        <v>264</v>
      </c>
      <c r="P72" s="89"/>
      <c r="Q72" s="35"/>
      <c r="R72" s="195" t="s">
        <v>166</v>
      </c>
      <c r="S72" s="63" t="s">
        <v>167</v>
      </c>
      <c r="U72" s="7"/>
      <c r="W72" s="7"/>
      <c r="X72" s="7"/>
      <c r="Y72" s="7"/>
      <c r="AA72" s="7"/>
      <c r="AB72" s="7"/>
      <c r="AD72" s="7"/>
      <c r="AE72" s="7"/>
    </row>
    <row r="73" spans="1:31" outlineLevel="1" x14ac:dyDescent="0.25">
      <c r="A73" s="94">
        <v>265</v>
      </c>
      <c r="B73" s="35"/>
      <c r="C73" s="18" t="s">
        <v>168</v>
      </c>
      <c r="D73" s="326"/>
      <c r="E73" s="94">
        <v>265</v>
      </c>
      <c r="F73" s="95"/>
      <c r="G73" s="93"/>
      <c r="H73" s="214"/>
      <c r="I73" s="93"/>
      <c r="J73" s="214"/>
      <c r="K73" s="93"/>
      <c r="L73" s="214"/>
      <c r="M73" s="93"/>
      <c r="N73" s="2"/>
      <c r="O73" s="94">
        <f t="shared" si="3"/>
        <v>265</v>
      </c>
      <c r="P73" s="89"/>
      <c r="Q73" s="35"/>
      <c r="R73" s="195" t="s">
        <v>169</v>
      </c>
      <c r="S73" s="63" t="s">
        <v>170</v>
      </c>
      <c r="U73" s="7"/>
      <c r="W73" s="7"/>
      <c r="X73" s="7"/>
      <c r="Y73" s="7"/>
      <c r="AA73" s="7"/>
      <c r="AB73" s="7"/>
      <c r="AD73" s="7"/>
      <c r="AE73" s="7"/>
    </row>
    <row r="74" spans="1:31" ht="22.8" outlineLevel="1" x14ac:dyDescent="0.25">
      <c r="A74" s="94">
        <v>266</v>
      </c>
      <c r="B74" s="35"/>
      <c r="C74" s="18" t="s">
        <v>171</v>
      </c>
      <c r="D74" s="326"/>
      <c r="E74" s="94">
        <v>266</v>
      </c>
      <c r="F74" s="95">
        <f>700*20+111*200</f>
        <v>36200</v>
      </c>
      <c r="G74" s="93"/>
      <c r="H74" s="214">
        <v>28000</v>
      </c>
      <c r="I74" s="93"/>
      <c r="J74" s="214">
        <v>28000</v>
      </c>
      <c r="K74" s="93"/>
      <c r="L74" s="214">
        <v>29000</v>
      </c>
      <c r="M74" s="93"/>
      <c r="N74" s="2"/>
      <c r="O74" s="94">
        <f t="shared" si="3"/>
        <v>266</v>
      </c>
      <c r="P74" s="89"/>
      <c r="Q74" s="35" t="s">
        <v>406</v>
      </c>
      <c r="R74" s="195" t="s">
        <v>172</v>
      </c>
      <c r="S74" s="63" t="s">
        <v>173</v>
      </c>
      <c r="U74" s="7"/>
      <c r="W74" s="7"/>
      <c r="X74" s="7"/>
      <c r="Y74" s="7"/>
      <c r="AA74" s="7"/>
      <c r="AB74" s="7"/>
      <c r="AD74" s="7"/>
      <c r="AE74" s="7"/>
    </row>
    <row r="75" spans="1:31" outlineLevel="1" x14ac:dyDescent="0.25">
      <c r="A75" s="94">
        <v>267</v>
      </c>
      <c r="B75" s="35"/>
      <c r="C75" s="18" t="s">
        <v>174</v>
      </c>
      <c r="D75" s="326"/>
      <c r="E75" s="94">
        <v>267</v>
      </c>
      <c r="F75" s="95">
        <v>2000</v>
      </c>
      <c r="G75" s="93"/>
      <c r="H75" s="214">
        <v>8400</v>
      </c>
      <c r="I75" s="93"/>
      <c r="J75" s="214">
        <v>13300</v>
      </c>
      <c r="K75" s="93"/>
      <c r="L75" s="214">
        <v>12600</v>
      </c>
      <c r="M75" s="93"/>
      <c r="N75" s="2"/>
      <c r="O75" s="94">
        <f t="shared" si="3"/>
        <v>267</v>
      </c>
      <c r="P75" s="89"/>
      <c r="Q75" s="35"/>
      <c r="R75" s="195" t="s">
        <v>175</v>
      </c>
      <c r="S75" s="63" t="s">
        <v>176</v>
      </c>
      <c r="U75" s="7"/>
      <c r="W75" s="7"/>
      <c r="X75" s="7"/>
      <c r="Y75" s="7"/>
      <c r="AA75" s="7"/>
      <c r="AB75" s="7"/>
      <c r="AD75" s="7"/>
      <c r="AE75" s="7"/>
    </row>
    <row r="76" spans="1:31" outlineLevel="1" x14ac:dyDescent="0.25">
      <c r="A76" s="94">
        <v>268</v>
      </c>
      <c r="B76" s="35"/>
      <c r="C76" s="18" t="s">
        <v>177</v>
      </c>
      <c r="D76" s="326"/>
      <c r="E76" s="94">
        <v>268</v>
      </c>
      <c r="F76" s="95"/>
      <c r="G76" s="93"/>
      <c r="H76" s="214"/>
      <c r="I76" s="93"/>
      <c r="J76" s="214"/>
      <c r="K76" s="93"/>
      <c r="L76" s="214"/>
      <c r="M76" s="93"/>
      <c r="N76" s="2"/>
      <c r="O76" s="94">
        <f t="shared" si="3"/>
        <v>268</v>
      </c>
      <c r="P76" s="89"/>
      <c r="Q76" s="35"/>
      <c r="R76" s="195" t="s">
        <v>178</v>
      </c>
      <c r="S76" s="63" t="s">
        <v>179</v>
      </c>
      <c r="U76" s="7"/>
      <c r="W76" s="7"/>
      <c r="X76" s="7"/>
      <c r="Y76" s="7"/>
      <c r="AA76" s="7"/>
      <c r="AB76" s="7"/>
      <c r="AD76" s="7"/>
      <c r="AE76" s="7"/>
    </row>
    <row r="77" spans="1:31" outlineLevel="1" x14ac:dyDescent="0.25">
      <c r="A77" s="94">
        <v>269</v>
      </c>
      <c r="B77" s="35"/>
      <c r="C77" s="45" t="s">
        <v>180</v>
      </c>
      <c r="D77" s="326"/>
      <c r="E77" s="94">
        <v>269</v>
      </c>
      <c r="F77" s="95"/>
      <c r="G77" s="93"/>
      <c r="H77" s="214"/>
      <c r="I77" s="93"/>
      <c r="J77" s="214"/>
      <c r="K77" s="93"/>
      <c r="L77" s="214"/>
      <c r="M77" s="93"/>
      <c r="N77" s="2"/>
      <c r="O77" s="94">
        <f t="shared" si="3"/>
        <v>269</v>
      </c>
      <c r="P77" s="89"/>
      <c r="Q77" s="35"/>
      <c r="R77" s="195" t="s">
        <v>181</v>
      </c>
      <c r="S77" s="63" t="s">
        <v>182</v>
      </c>
      <c r="U77" s="7"/>
      <c r="W77" s="7"/>
      <c r="X77" s="7"/>
      <c r="Y77" s="7"/>
      <c r="AA77" s="7"/>
      <c r="AB77" s="7"/>
      <c r="AD77" s="7"/>
      <c r="AE77" s="7"/>
    </row>
    <row r="78" spans="1:31" s="41" customFormat="1" x14ac:dyDescent="0.25">
      <c r="A78" s="68"/>
      <c r="B78" s="48"/>
      <c r="D78" s="329"/>
      <c r="E78" s="68"/>
      <c r="F78" s="107"/>
      <c r="G78" s="219"/>
      <c r="H78" s="107"/>
      <c r="I78" s="219"/>
      <c r="J78" s="107"/>
      <c r="K78" s="219"/>
      <c r="L78" s="107"/>
      <c r="M78" s="108"/>
      <c r="O78" s="68"/>
      <c r="P78" s="73"/>
      <c r="Q78" s="48"/>
      <c r="R78" s="201"/>
      <c r="S78" s="75"/>
    </row>
    <row r="79" spans="1:31" x14ac:dyDescent="0.25">
      <c r="A79" s="116">
        <v>300</v>
      </c>
      <c r="B79" s="35"/>
      <c r="C79" s="86" t="s">
        <v>35</v>
      </c>
      <c r="D79" s="332"/>
      <c r="E79" s="116">
        <v>300</v>
      </c>
      <c r="F79" s="87">
        <f>SUM(F80:F86)</f>
        <v>0</v>
      </c>
      <c r="G79" s="97">
        <f>G80</f>
        <v>0</v>
      </c>
      <c r="H79" s="213">
        <f>SUM(H80:H86)</f>
        <v>38762.5</v>
      </c>
      <c r="I79" s="97">
        <f>I80</f>
        <v>1</v>
      </c>
      <c r="J79" s="213">
        <f>SUM(J80:J86)</f>
        <v>76325</v>
      </c>
      <c r="K79" s="97">
        <f>K80</f>
        <v>2</v>
      </c>
      <c r="L79" s="213">
        <f>SUM(L80:L86)</f>
        <v>96650.5</v>
      </c>
      <c r="M79" s="97">
        <f>M80</f>
        <v>2.5</v>
      </c>
      <c r="N79" s="2"/>
      <c r="O79" s="116">
        <f t="shared" ref="O79:O86" si="4">A79</f>
        <v>300</v>
      </c>
      <c r="P79" s="89"/>
      <c r="Q79" s="18"/>
      <c r="R79" s="194" t="str">
        <f>C79&amp;" - Calculates automatically."</f>
        <v>Pupil Services - Calculates automatically.</v>
      </c>
      <c r="S79" s="90" t="s">
        <v>183</v>
      </c>
      <c r="U79" s="7"/>
      <c r="W79" s="7"/>
      <c r="X79" s="7"/>
      <c r="Y79" s="7"/>
      <c r="AA79" s="7"/>
      <c r="AB79" s="7"/>
      <c r="AD79" s="7"/>
      <c r="AE79" s="7"/>
    </row>
    <row r="80" spans="1:31" x14ac:dyDescent="0.25">
      <c r="A80" s="94">
        <v>310</v>
      </c>
      <c r="B80" s="96"/>
      <c r="C80" s="18" t="s">
        <v>184</v>
      </c>
      <c r="D80" s="326" t="s">
        <v>407</v>
      </c>
      <c r="E80" s="94">
        <v>310</v>
      </c>
      <c r="F80" s="324"/>
      <c r="G80" s="99"/>
      <c r="H80" s="95">
        <f>37051*0.5+35674*0.5</f>
        <v>36362.5</v>
      </c>
      <c r="I80" s="99">
        <v>1</v>
      </c>
      <c r="J80" s="214">
        <f>37051+35674</f>
        <v>72725</v>
      </c>
      <c r="K80" s="99">
        <v>2</v>
      </c>
      <c r="L80" s="214">
        <f>37051*1.5+35674</f>
        <v>91250.5</v>
      </c>
      <c r="M80" s="99">
        <v>2.5</v>
      </c>
      <c r="N80" s="2"/>
      <c r="O80" s="94">
        <f t="shared" si="4"/>
        <v>310</v>
      </c>
      <c r="P80" s="98"/>
      <c r="Q80" s="96"/>
      <c r="R80" s="196" t="s">
        <v>185</v>
      </c>
      <c r="S80" s="63" t="s">
        <v>186</v>
      </c>
      <c r="U80" s="7"/>
      <c r="W80" s="7"/>
      <c r="X80" s="7"/>
      <c r="Y80" s="7"/>
      <c r="AA80" s="7"/>
      <c r="AB80" s="7"/>
      <c r="AD80" s="7"/>
      <c r="AE80" s="7"/>
    </row>
    <row r="81" spans="1:31" x14ac:dyDescent="0.25">
      <c r="A81" s="94">
        <v>320</v>
      </c>
      <c r="B81" s="35"/>
      <c r="C81" s="18" t="s">
        <v>187</v>
      </c>
      <c r="D81" s="326"/>
      <c r="E81" s="94">
        <v>320</v>
      </c>
      <c r="F81" s="95"/>
      <c r="G81" s="93"/>
      <c r="H81" s="214"/>
      <c r="I81" s="93"/>
      <c r="J81" s="214"/>
      <c r="K81" s="93"/>
      <c r="L81" s="214"/>
      <c r="M81" s="93"/>
      <c r="N81" s="2"/>
      <c r="O81" s="94">
        <f t="shared" si="4"/>
        <v>320</v>
      </c>
      <c r="P81" s="89"/>
      <c r="Q81" s="35"/>
      <c r="R81" s="196" t="s">
        <v>188</v>
      </c>
      <c r="S81" s="63">
        <v>3200</v>
      </c>
      <c r="U81" s="7"/>
      <c r="W81" s="7"/>
      <c r="X81" s="7"/>
      <c r="Y81" s="7"/>
      <c r="AA81" s="7"/>
      <c r="AB81" s="7"/>
      <c r="AD81" s="7"/>
      <c r="AE81" s="7"/>
    </row>
    <row r="82" spans="1:31" ht="22.8" x14ac:dyDescent="0.25">
      <c r="A82" s="94">
        <v>330</v>
      </c>
      <c r="B82" s="35"/>
      <c r="C82" s="45" t="s">
        <v>189</v>
      </c>
      <c r="D82" s="333"/>
      <c r="E82" s="94">
        <v>330</v>
      </c>
      <c r="F82" s="95"/>
      <c r="G82" s="93"/>
      <c r="H82" s="214"/>
      <c r="I82" s="93"/>
      <c r="J82" s="214"/>
      <c r="K82" s="93"/>
      <c r="L82" s="214"/>
      <c r="M82" s="93"/>
      <c r="N82" s="2"/>
      <c r="O82" s="94">
        <f t="shared" si="4"/>
        <v>330</v>
      </c>
      <c r="P82" s="89"/>
      <c r="Q82" s="35"/>
      <c r="R82" s="203" t="s">
        <v>190</v>
      </c>
      <c r="S82" s="63">
        <v>3300</v>
      </c>
      <c r="U82" s="7"/>
      <c r="W82" s="7"/>
      <c r="X82" s="7"/>
      <c r="Y82" s="7"/>
      <c r="AA82" s="7"/>
      <c r="AB82" s="7"/>
      <c r="AD82" s="7"/>
      <c r="AE82" s="7"/>
    </row>
    <row r="83" spans="1:31" x14ac:dyDescent="0.25">
      <c r="A83" s="94">
        <v>340</v>
      </c>
      <c r="B83" s="35"/>
      <c r="C83" s="45" t="s">
        <v>191</v>
      </c>
      <c r="D83" s="333"/>
      <c r="E83" s="94">
        <v>340</v>
      </c>
      <c r="F83" s="95"/>
      <c r="G83" s="93"/>
      <c r="H83" s="214"/>
      <c r="I83" s="93"/>
      <c r="J83" s="214"/>
      <c r="K83" s="93"/>
      <c r="L83" s="214"/>
      <c r="M83" s="93"/>
      <c r="N83" s="2"/>
      <c r="O83" s="94">
        <f t="shared" si="4"/>
        <v>340</v>
      </c>
      <c r="P83" s="89"/>
      <c r="Q83" s="35"/>
      <c r="R83" s="203" t="s">
        <v>192</v>
      </c>
      <c r="S83" s="63">
        <v>3300</v>
      </c>
      <c r="U83" s="7"/>
      <c r="W83" s="7"/>
      <c r="X83" s="7"/>
      <c r="Y83" s="7"/>
      <c r="AA83" s="7"/>
      <c r="AB83" s="7"/>
      <c r="AD83" s="7"/>
      <c r="AE83" s="7"/>
    </row>
    <row r="84" spans="1:31" ht="22.8" x14ac:dyDescent="0.25">
      <c r="A84" s="94">
        <v>350</v>
      </c>
      <c r="B84" s="35"/>
      <c r="C84" s="45" t="s">
        <v>193</v>
      </c>
      <c r="D84" s="333"/>
      <c r="E84" s="94">
        <v>350</v>
      </c>
      <c r="F84" s="95"/>
      <c r="G84" s="93"/>
      <c r="H84" s="214"/>
      <c r="I84" s="93"/>
      <c r="J84" s="214"/>
      <c r="K84" s="93"/>
      <c r="L84" s="214"/>
      <c r="M84" s="93"/>
      <c r="N84" s="2"/>
      <c r="O84" s="94">
        <f t="shared" si="4"/>
        <v>350</v>
      </c>
      <c r="P84" s="89"/>
      <c r="Q84" s="35"/>
      <c r="R84" s="196" t="s">
        <v>194</v>
      </c>
      <c r="S84" s="63">
        <v>3400</v>
      </c>
      <c r="U84" s="7"/>
      <c r="W84" s="7"/>
      <c r="X84" s="7"/>
      <c r="Y84" s="7"/>
      <c r="AA84" s="7"/>
      <c r="AB84" s="7"/>
      <c r="AD84" s="7"/>
      <c r="AE84" s="7"/>
    </row>
    <row r="85" spans="1:31" x14ac:dyDescent="0.25">
      <c r="A85" s="94">
        <v>360</v>
      </c>
      <c r="B85" s="35"/>
      <c r="C85" s="45" t="s">
        <v>195</v>
      </c>
      <c r="D85" s="333"/>
      <c r="E85" s="94">
        <v>360</v>
      </c>
      <c r="F85" s="95"/>
      <c r="G85" s="93"/>
      <c r="H85" s="214"/>
      <c r="I85" s="93"/>
      <c r="J85" s="214"/>
      <c r="K85" s="93"/>
      <c r="L85" s="214"/>
      <c r="M85" s="93"/>
      <c r="N85" s="2"/>
      <c r="O85" s="94">
        <f t="shared" si="4"/>
        <v>360</v>
      </c>
      <c r="P85" s="89"/>
      <c r="Q85" s="35"/>
      <c r="R85" s="196" t="s">
        <v>188</v>
      </c>
      <c r="S85" s="63">
        <v>3510</v>
      </c>
      <c r="U85" s="7"/>
      <c r="W85" s="7"/>
      <c r="X85" s="7"/>
      <c r="Y85" s="7"/>
      <c r="AA85" s="7"/>
      <c r="AB85" s="7"/>
      <c r="AD85" s="7"/>
      <c r="AE85" s="7"/>
    </row>
    <row r="86" spans="1:31" x14ac:dyDescent="0.25">
      <c r="A86" s="94">
        <v>370</v>
      </c>
      <c r="B86" s="35"/>
      <c r="C86" s="19" t="s">
        <v>27</v>
      </c>
      <c r="D86" s="337" t="s">
        <v>411</v>
      </c>
      <c r="E86" s="94">
        <v>370</v>
      </c>
      <c r="F86" s="95"/>
      <c r="G86" s="93"/>
      <c r="H86" s="214">
        <v>2400</v>
      </c>
      <c r="I86" s="93"/>
      <c r="J86" s="214">
        <v>3600</v>
      </c>
      <c r="K86" s="93"/>
      <c r="L86" s="214">
        <v>5400</v>
      </c>
      <c r="M86" s="93"/>
      <c r="N86" s="2"/>
      <c r="O86" s="94">
        <f t="shared" si="4"/>
        <v>370</v>
      </c>
      <c r="P86" s="89"/>
      <c r="Q86" s="35"/>
      <c r="R86" s="196" t="s">
        <v>196</v>
      </c>
      <c r="S86" s="63" t="s">
        <v>197</v>
      </c>
      <c r="U86" s="7"/>
      <c r="W86" s="7"/>
      <c r="X86" s="7"/>
      <c r="Y86" s="7"/>
      <c r="AA86" s="7"/>
      <c r="AB86" s="7"/>
      <c r="AD86" s="7"/>
      <c r="AE86" s="7"/>
    </row>
    <row r="87" spans="1:31" s="41" customFormat="1" x14ac:dyDescent="0.25">
      <c r="A87" s="68"/>
      <c r="B87" s="48"/>
      <c r="D87" s="329"/>
      <c r="E87" s="68"/>
      <c r="F87" s="107"/>
      <c r="G87" s="219"/>
      <c r="H87" s="107"/>
      <c r="I87" s="219"/>
      <c r="J87" s="107"/>
      <c r="K87" s="219"/>
      <c r="L87" s="107"/>
      <c r="M87" s="108"/>
      <c r="O87" s="68"/>
      <c r="P87" s="73"/>
      <c r="Q87" s="48"/>
      <c r="R87" s="201"/>
      <c r="S87" s="75"/>
    </row>
    <row r="88" spans="1:31" x14ac:dyDescent="0.25">
      <c r="A88" s="116">
        <v>400</v>
      </c>
      <c r="B88" s="35"/>
      <c r="C88" s="86" t="s">
        <v>36</v>
      </c>
      <c r="D88" s="332"/>
      <c r="E88" s="116">
        <v>400</v>
      </c>
      <c r="F88" s="87">
        <f>SUM(F89:F99)</f>
        <v>36734</v>
      </c>
      <c r="G88" s="97">
        <f>G89</f>
        <v>0</v>
      </c>
      <c r="H88" s="213">
        <f>SUM(H89:H99)</f>
        <v>268964</v>
      </c>
      <c r="I88" s="97">
        <f>I89</f>
        <v>0.5</v>
      </c>
      <c r="J88" s="213">
        <f>SUM(J89:J99)</f>
        <v>398428</v>
      </c>
      <c r="K88" s="97">
        <f>K89</f>
        <v>1</v>
      </c>
      <c r="L88" s="213">
        <f>SUM(L89:L99)</f>
        <v>512428</v>
      </c>
      <c r="M88" s="97">
        <f>M89</f>
        <v>1</v>
      </c>
      <c r="N88" s="2"/>
      <c r="O88" s="116">
        <f t="shared" ref="O88:O99" si="5">A88</f>
        <v>400</v>
      </c>
      <c r="P88" s="89"/>
      <c r="Q88" s="18"/>
      <c r="R88" s="194" t="str">
        <f>C88&amp;" - Calculates automatically."</f>
        <v>Operation &amp; Maintenance of Plant - Calculates automatically.</v>
      </c>
      <c r="S88" s="90" t="s">
        <v>198</v>
      </c>
      <c r="U88" s="7"/>
      <c r="W88" s="7"/>
      <c r="X88" s="7"/>
      <c r="Y88" s="7"/>
      <c r="AA88" s="7"/>
      <c r="AB88" s="7"/>
      <c r="AD88" s="7"/>
      <c r="AE88" s="7"/>
    </row>
    <row r="89" spans="1:31" x14ac:dyDescent="0.25">
      <c r="A89" s="94">
        <v>410</v>
      </c>
      <c r="B89" s="96"/>
      <c r="C89" s="18" t="s">
        <v>199</v>
      </c>
      <c r="D89" s="326"/>
      <c r="E89" s="94">
        <v>410</v>
      </c>
      <c r="F89" s="95"/>
      <c r="G89" s="99"/>
      <c r="H89" s="214">
        <f>0.5*38928</f>
        <v>19464</v>
      </c>
      <c r="I89" s="99">
        <v>0.5</v>
      </c>
      <c r="J89" s="214">
        <f>38928*1</f>
        <v>38928</v>
      </c>
      <c r="K89" s="99">
        <v>1</v>
      </c>
      <c r="L89" s="214">
        <v>38928</v>
      </c>
      <c r="M89" s="99">
        <v>1</v>
      </c>
      <c r="N89" s="2"/>
      <c r="O89" s="94">
        <f t="shared" si="5"/>
        <v>410</v>
      </c>
      <c r="P89" s="98"/>
      <c r="Q89" s="96"/>
      <c r="R89" s="197" t="s">
        <v>200</v>
      </c>
      <c r="S89" s="63" t="s">
        <v>201</v>
      </c>
      <c r="U89" s="7"/>
      <c r="W89" s="7"/>
      <c r="X89" s="7"/>
      <c r="Y89" s="7"/>
      <c r="AA89" s="7"/>
      <c r="AB89" s="7"/>
      <c r="AD89" s="7"/>
      <c r="AE89" s="7"/>
    </row>
    <row r="90" spans="1:31" x14ac:dyDescent="0.25">
      <c r="A90" s="94">
        <v>415</v>
      </c>
      <c r="B90" s="35"/>
      <c r="C90" s="18" t="s">
        <v>202</v>
      </c>
      <c r="D90" s="326"/>
      <c r="E90" s="94">
        <v>415</v>
      </c>
      <c r="F90" s="95">
        <v>4500</v>
      </c>
      <c r="G90" s="93"/>
      <c r="H90" s="214">
        <v>33000</v>
      </c>
      <c r="I90" s="93"/>
      <c r="J90" s="214">
        <v>48000</v>
      </c>
      <c r="K90" s="93"/>
      <c r="L90" s="214">
        <v>72000</v>
      </c>
      <c r="M90" s="93"/>
      <c r="N90" s="2"/>
      <c r="O90" s="94">
        <f t="shared" si="5"/>
        <v>415</v>
      </c>
      <c r="P90" s="89"/>
      <c r="Q90" s="35"/>
      <c r="R90" s="195" t="s">
        <v>203</v>
      </c>
      <c r="S90" s="63" t="s">
        <v>204</v>
      </c>
      <c r="U90" s="7"/>
      <c r="W90" s="7"/>
      <c r="X90" s="7"/>
      <c r="Y90" s="7"/>
      <c r="AA90" s="7"/>
      <c r="AB90" s="7"/>
      <c r="AD90" s="7"/>
      <c r="AE90" s="7"/>
    </row>
    <row r="91" spans="1:31" x14ac:dyDescent="0.25">
      <c r="A91" s="94">
        <v>420</v>
      </c>
      <c r="B91" s="35"/>
      <c r="C91" s="45" t="s">
        <v>205</v>
      </c>
      <c r="D91" s="333"/>
      <c r="E91" s="94">
        <v>420</v>
      </c>
      <c r="F91" s="95">
        <v>5000</v>
      </c>
      <c r="G91" s="93"/>
      <c r="H91" s="214">
        <v>5000</v>
      </c>
      <c r="I91" s="93"/>
      <c r="J91" s="214">
        <v>10000</v>
      </c>
      <c r="K91" s="93"/>
      <c r="L91" s="214">
        <v>10000</v>
      </c>
      <c r="M91" s="93"/>
      <c r="N91" s="2"/>
      <c r="O91" s="94">
        <f t="shared" si="5"/>
        <v>420</v>
      </c>
      <c r="P91" s="89"/>
      <c r="Q91" s="35"/>
      <c r="R91" s="195" t="s">
        <v>206</v>
      </c>
      <c r="S91" s="63" t="s">
        <v>207</v>
      </c>
      <c r="U91" s="7"/>
      <c r="W91" s="7"/>
      <c r="X91" s="7"/>
      <c r="Y91" s="7"/>
      <c r="AA91" s="7"/>
      <c r="AB91" s="7"/>
      <c r="AD91" s="7"/>
      <c r="AE91" s="7"/>
    </row>
    <row r="92" spans="1:31" x14ac:dyDescent="0.25">
      <c r="A92" s="94">
        <v>425</v>
      </c>
      <c r="B92" s="35"/>
      <c r="C92" s="45" t="s">
        <v>208</v>
      </c>
      <c r="D92" s="333"/>
      <c r="E92" s="94">
        <v>425</v>
      </c>
      <c r="F92" s="95"/>
      <c r="G92" s="93"/>
      <c r="H92" s="214"/>
      <c r="I92" s="93"/>
      <c r="J92" s="214"/>
      <c r="K92" s="93"/>
      <c r="L92" s="214"/>
      <c r="M92" s="93"/>
      <c r="N92" s="2"/>
      <c r="O92" s="94">
        <f t="shared" si="5"/>
        <v>425</v>
      </c>
      <c r="P92" s="89"/>
      <c r="Q92" s="35"/>
      <c r="R92" s="195" t="s">
        <v>209</v>
      </c>
      <c r="S92" s="63">
        <v>4230</v>
      </c>
      <c r="U92" s="7"/>
      <c r="W92" s="7"/>
      <c r="X92" s="7"/>
      <c r="Y92" s="7"/>
      <c r="AA92" s="7"/>
      <c r="AB92" s="7"/>
      <c r="AD92" s="7"/>
      <c r="AE92" s="7"/>
    </row>
    <row r="93" spans="1:31" x14ac:dyDescent="0.25">
      <c r="A93" s="94">
        <v>430</v>
      </c>
      <c r="B93" s="35"/>
      <c r="C93" s="45" t="s">
        <v>210</v>
      </c>
      <c r="D93" s="333"/>
      <c r="E93" s="94">
        <v>430</v>
      </c>
      <c r="F93" s="95">
        <v>334</v>
      </c>
      <c r="G93" s="93"/>
      <c r="H93" s="214">
        <v>2000</v>
      </c>
      <c r="I93" s="93"/>
      <c r="J93" s="214">
        <v>2000</v>
      </c>
      <c r="K93" s="93"/>
      <c r="L93" s="214">
        <v>2000</v>
      </c>
      <c r="M93" s="93"/>
      <c r="N93" s="2"/>
      <c r="O93" s="94">
        <f t="shared" si="5"/>
        <v>430</v>
      </c>
      <c r="P93" s="89"/>
      <c r="Q93" s="35"/>
      <c r="R93" s="195" t="s">
        <v>211</v>
      </c>
      <c r="S93" s="63" t="s">
        <v>212</v>
      </c>
      <c r="U93" s="7"/>
      <c r="W93" s="7"/>
      <c r="X93" s="7"/>
      <c r="Y93" s="7"/>
      <c r="AA93" s="7"/>
      <c r="AB93" s="7"/>
      <c r="AD93" s="7"/>
      <c r="AE93" s="7"/>
    </row>
    <row r="94" spans="1:31" s="42" customFormat="1" ht="22.8" x14ac:dyDescent="0.25">
      <c r="A94" s="94">
        <v>435</v>
      </c>
      <c r="B94" s="46"/>
      <c r="C94" s="45" t="s">
        <v>213</v>
      </c>
      <c r="D94" s="333"/>
      <c r="E94" s="94">
        <v>435</v>
      </c>
      <c r="F94" s="95"/>
      <c r="G94" s="93"/>
      <c r="H94" s="214"/>
      <c r="I94" s="93"/>
      <c r="J94" s="214"/>
      <c r="K94" s="93"/>
      <c r="L94" s="214"/>
      <c r="M94" s="93"/>
      <c r="N94" s="41"/>
      <c r="O94" s="94">
        <f t="shared" si="5"/>
        <v>435</v>
      </c>
      <c r="P94" s="89"/>
      <c r="Q94" s="35"/>
      <c r="R94" s="195" t="s">
        <v>214</v>
      </c>
      <c r="S94" s="117" t="s">
        <v>182</v>
      </c>
    </row>
    <row r="95" spans="1:31" x14ac:dyDescent="0.25">
      <c r="A95" s="94">
        <v>440</v>
      </c>
      <c r="B95" s="35"/>
      <c r="C95" s="45" t="s">
        <v>215</v>
      </c>
      <c r="D95" s="333"/>
      <c r="E95" s="94">
        <v>440</v>
      </c>
      <c r="F95" s="95">
        <v>15000</v>
      </c>
      <c r="G95" s="93"/>
      <c r="H95" s="214">
        <v>198000</v>
      </c>
      <c r="I95" s="93"/>
      <c r="J95" s="214">
        <v>288000</v>
      </c>
      <c r="K95" s="93"/>
      <c r="L95" s="214">
        <v>378000</v>
      </c>
      <c r="M95" s="93"/>
      <c r="N95" s="2"/>
      <c r="O95" s="94">
        <f>A95</f>
        <v>440</v>
      </c>
      <c r="P95" s="89"/>
      <c r="Q95" s="35"/>
      <c r="R95" s="195" t="s">
        <v>216</v>
      </c>
      <c r="S95" s="63">
        <v>5350</v>
      </c>
      <c r="U95" s="7"/>
      <c r="W95" s="7"/>
      <c r="X95" s="7"/>
      <c r="Y95" s="7"/>
      <c r="AA95" s="7"/>
      <c r="AB95" s="7"/>
      <c r="AD95" s="7"/>
      <c r="AE95" s="7"/>
    </row>
    <row r="96" spans="1:31" x14ac:dyDescent="0.25">
      <c r="A96" s="94">
        <v>445</v>
      </c>
      <c r="B96" s="35"/>
      <c r="C96" s="45" t="s">
        <v>217</v>
      </c>
      <c r="D96" s="333"/>
      <c r="E96" s="94">
        <v>445</v>
      </c>
      <c r="F96" s="95">
        <v>500</v>
      </c>
      <c r="G96" s="93"/>
      <c r="H96" s="214">
        <v>6000</v>
      </c>
      <c r="I96" s="93"/>
      <c r="J96" s="214">
        <v>6000</v>
      </c>
      <c r="K96" s="93"/>
      <c r="L96" s="214">
        <v>6000</v>
      </c>
      <c r="M96" s="93"/>
      <c r="N96" s="2"/>
      <c r="O96" s="94">
        <f>A96</f>
        <v>445</v>
      </c>
      <c r="P96" s="89"/>
      <c r="Q96" s="35"/>
      <c r="R96" s="195" t="s">
        <v>218</v>
      </c>
      <c r="S96" s="63">
        <v>5300</v>
      </c>
      <c r="U96" s="7"/>
      <c r="W96" s="7"/>
      <c r="X96" s="7"/>
      <c r="Y96" s="7"/>
      <c r="AA96" s="7"/>
      <c r="AB96" s="7"/>
      <c r="AD96" s="7"/>
      <c r="AE96" s="7"/>
    </row>
    <row r="97" spans="1:31" s="42" customFormat="1" x14ac:dyDescent="0.25">
      <c r="A97" s="94">
        <v>450</v>
      </c>
      <c r="B97" s="46"/>
      <c r="C97" s="45" t="s">
        <v>27</v>
      </c>
      <c r="D97" s="333" t="s">
        <v>219</v>
      </c>
      <c r="E97" s="94">
        <v>450</v>
      </c>
      <c r="F97" s="95">
        <v>10000</v>
      </c>
      <c r="G97" s="93"/>
      <c r="H97" s="214">
        <v>5000</v>
      </c>
      <c r="I97" s="93"/>
      <c r="J97" s="214">
        <v>5000</v>
      </c>
      <c r="K97" s="93"/>
      <c r="L97" s="214">
        <v>5000</v>
      </c>
      <c r="M97" s="93"/>
      <c r="N97" s="41"/>
      <c r="O97" s="94">
        <f t="shared" si="5"/>
        <v>450</v>
      </c>
      <c r="P97" s="89"/>
      <c r="Q97" s="35"/>
      <c r="R97" s="195" t="s">
        <v>220</v>
      </c>
      <c r="S97" s="117"/>
    </row>
    <row r="98" spans="1:31" s="42" customFormat="1" x14ac:dyDescent="0.25">
      <c r="A98" s="94">
        <v>455</v>
      </c>
      <c r="B98" s="46"/>
      <c r="C98" s="45" t="s">
        <v>27</v>
      </c>
      <c r="D98" s="338" t="s">
        <v>221</v>
      </c>
      <c r="E98" s="94">
        <v>455</v>
      </c>
      <c r="F98" s="95">
        <v>200</v>
      </c>
      <c r="G98" s="93"/>
      <c r="H98" s="214">
        <v>500</v>
      </c>
      <c r="I98" s="93"/>
      <c r="J98" s="214">
        <v>500</v>
      </c>
      <c r="K98" s="93"/>
      <c r="L98" s="214">
        <v>500</v>
      </c>
      <c r="M98" s="93"/>
      <c r="N98" s="41"/>
      <c r="O98" s="94">
        <f t="shared" si="5"/>
        <v>455</v>
      </c>
      <c r="P98" s="89"/>
      <c r="Q98" s="35"/>
      <c r="R98" s="195" t="s">
        <v>222</v>
      </c>
      <c r="S98" s="117"/>
    </row>
    <row r="99" spans="1:31" s="42" customFormat="1" x14ac:dyDescent="0.25">
      <c r="A99" s="94">
        <v>460</v>
      </c>
      <c r="B99" s="46"/>
      <c r="C99" s="19" t="s">
        <v>27</v>
      </c>
      <c r="D99" s="337" t="s">
        <v>405</v>
      </c>
      <c r="E99" s="94">
        <v>460</v>
      </c>
      <c r="F99" s="95">
        <v>1200</v>
      </c>
      <c r="G99" s="93"/>
      <c r="H99" s="214"/>
      <c r="I99" s="93"/>
      <c r="J99" s="214"/>
      <c r="K99" s="93"/>
      <c r="L99" s="214"/>
      <c r="M99" s="93"/>
      <c r="N99" s="41"/>
      <c r="O99" s="94">
        <f t="shared" si="5"/>
        <v>460</v>
      </c>
      <c r="P99" s="118"/>
      <c r="Q99" s="46"/>
      <c r="R99" s="204" t="s">
        <v>223</v>
      </c>
      <c r="S99" s="117" t="s">
        <v>182</v>
      </c>
    </row>
    <row r="100" spans="1:31" s="41" customFormat="1" x14ac:dyDescent="0.25">
      <c r="A100" s="68"/>
      <c r="B100" s="48"/>
      <c r="D100" s="329"/>
      <c r="E100" s="68"/>
      <c r="F100" s="107"/>
      <c r="G100" s="219"/>
      <c r="H100" s="107"/>
      <c r="I100" s="219"/>
      <c r="J100" s="107"/>
      <c r="K100" s="219"/>
      <c r="L100" s="107"/>
      <c r="M100" s="108"/>
      <c r="O100" s="68"/>
      <c r="P100" s="73"/>
      <c r="Q100" s="48"/>
      <c r="R100" s="201"/>
      <c r="S100" s="75"/>
    </row>
    <row r="101" spans="1:31" x14ac:dyDescent="0.25">
      <c r="A101" s="116">
        <v>500</v>
      </c>
      <c r="B101" s="35"/>
      <c r="C101" s="86" t="s">
        <v>37</v>
      </c>
      <c r="D101" s="332"/>
      <c r="E101" s="116">
        <v>500</v>
      </c>
      <c r="F101" s="87">
        <f>SUM(F102:F106)</f>
        <v>0</v>
      </c>
      <c r="G101" s="93"/>
      <c r="H101" s="213">
        <f>SUM(H102:H106)</f>
        <v>0</v>
      </c>
      <c r="I101" s="93"/>
      <c r="J101" s="213">
        <f>SUM(J102:J106)</f>
        <v>0</v>
      </c>
      <c r="K101" s="93"/>
      <c r="L101" s="213">
        <f>SUM(L102:L106)</f>
        <v>0</v>
      </c>
      <c r="M101" s="93"/>
      <c r="N101" s="2"/>
      <c r="O101" s="116">
        <f t="shared" ref="O101:O106" si="6">A101</f>
        <v>500</v>
      </c>
      <c r="P101" s="89"/>
      <c r="Q101" s="18"/>
      <c r="R101" s="194" t="str">
        <f>C101&amp;" - Calculates automatically."</f>
        <v>Benefits and Other Fixed Charges - Calculates automatically.</v>
      </c>
      <c r="S101" s="90" t="s">
        <v>224</v>
      </c>
      <c r="U101" s="7"/>
      <c r="W101" s="7"/>
      <c r="X101" s="7"/>
      <c r="Y101" s="7"/>
      <c r="AA101" s="7"/>
      <c r="AB101" s="7"/>
      <c r="AD101" s="7"/>
      <c r="AE101" s="7"/>
    </row>
    <row r="102" spans="1:31" x14ac:dyDescent="0.25">
      <c r="A102" s="94">
        <v>510</v>
      </c>
      <c r="B102" s="96"/>
      <c r="C102" s="45" t="s">
        <v>225</v>
      </c>
      <c r="D102" s="333"/>
      <c r="E102" s="94">
        <v>510</v>
      </c>
      <c r="F102" s="93"/>
      <c r="G102" s="93"/>
      <c r="H102" s="216"/>
      <c r="I102" s="93"/>
      <c r="J102" s="216"/>
      <c r="K102" s="93"/>
      <c r="L102" s="216"/>
      <c r="M102" s="93"/>
      <c r="N102" s="2"/>
      <c r="O102" s="94">
        <f t="shared" si="6"/>
        <v>510</v>
      </c>
      <c r="P102" s="98"/>
      <c r="Q102" s="96"/>
      <c r="R102" s="196" t="s">
        <v>302</v>
      </c>
      <c r="S102" s="63">
        <v>5100</v>
      </c>
      <c r="U102" s="7"/>
      <c r="W102" s="7"/>
      <c r="X102" s="7"/>
      <c r="Y102" s="7"/>
      <c r="AA102" s="7"/>
      <c r="AB102" s="7"/>
      <c r="AD102" s="7"/>
      <c r="AE102" s="7"/>
    </row>
    <row r="103" spans="1:31" x14ac:dyDescent="0.25">
      <c r="A103" s="94">
        <v>520</v>
      </c>
      <c r="B103" s="96"/>
      <c r="C103" s="45" t="s">
        <v>226</v>
      </c>
      <c r="D103" s="333"/>
      <c r="E103" s="94">
        <v>520</v>
      </c>
      <c r="F103" s="93"/>
      <c r="G103" s="93"/>
      <c r="H103" s="216"/>
      <c r="I103" s="93"/>
      <c r="J103" s="216"/>
      <c r="K103" s="93"/>
      <c r="L103" s="216"/>
      <c r="M103" s="93"/>
      <c r="N103" s="2"/>
      <c r="O103" s="94">
        <f t="shared" si="6"/>
        <v>520</v>
      </c>
      <c r="P103" s="98"/>
      <c r="Q103" s="96"/>
      <c r="R103" s="196" t="s">
        <v>302</v>
      </c>
      <c r="S103" s="63" t="s">
        <v>227</v>
      </c>
      <c r="U103" s="7"/>
      <c r="W103" s="7"/>
      <c r="X103" s="7"/>
      <c r="Y103" s="7"/>
      <c r="AA103" s="7"/>
      <c r="AB103" s="7"/>
      <c r="AD103" s="7"/>
      <c r="AE103" s="7"/>
    </row>
    <row r="104" spans="1:31" ht="22.8" x14ac:dyDescent="0.25">
      <c r="A104" s="94">
        <v>530</v>
      </c>
      <c r="B104" s="35"/>
      <c r="C104" s="45" t="s">
        <v>228</v>
      </c>
      <c r="D104" s="333"/>
      <c r="E104" s="94">
        <v>530</v>
      </c>
      <c r="F104" s="95"/>
      <c r="G104" s="93"/>
      <c r="H104" s="214"/>
      <c r="I104" s="93"/>
      <c r="J104" s="214"/>
      <c r="K104" s="93"/>
      <c r="L104" s="214"/>
      <c r="M104" s="93"/>
      <c r="N104" s="2"/>
      <c r="O104" s="94">
        <f t="shared" si="6"/>
        <v>530</v>
      </c>
      <c r="P104" s="98"/>
      <c r="Q104" s="35"/>
      <c r="R104" s="196" t="s">
        <v>229</v>
      </c>
      <c r="S104" s="63">
        <v>5260</v>
      </c>
      <c r="U104" s="7"/>
      <c r="W104" s="7"/>
      <c r="X104" s="7"/>
      <c r="Y104" s="7"/>
      <c r="AA104" s="7"/>
      <c r="AB104" s="7"/>
      <c r="AD104" s="7"/>
      <c r="AE104" s="7"/>
    </row>
    <row r="105" spans="1:31" x14ac:dyDescent="0.25">
      <c r="A105" s="94">
        <v>560</v>
      </c>
      <c r="B105" s="18"/>
      <c r="C105" s="23"/>
      <c r="D105" s="333"/>
      <c r="E105" s="94">
        <v>560</v>
      </c>
      <c r="F105" s="95"/>
      <c r="G105" s="93"/>
      <c r="H105" s="214"/>
      <c r="I105" s="93"/>
      <c r="J105" s="214"/>
      <c r="K105" s="93"/>
      <c r="L105" s="214"/>
      <c r="M105" s="93"/>
      <c r="N105" s="2"/>
      <c r="O105" s="94">
        <f t="shared" si="6"/>
        <v>560</v>
      </c>
      <c r="P105" s="89"/>
      <c r="Q105" s="18"/>
      <c r="R105" s="205"/>
      <c r="S105" s="63" t="s">
        <v>230</v>
      </c>
      <c r="U105" s="7"/>
      <c r="W105" s="7"/>
      <c r="X105" s="7"/>
      <c r="Y105" s="7"/>
      <c r="AA105" s="7"/>
      <c r="AB105" s="7"/>
      <c r="AD105" s="7"/>
      <c r="AE105" s="7"/>
    </row>
    <row r="106" spans="1:31" ht="22.8" x14ac:dyDescent="0.25">
      <c r="A106" s="94">
        <v>570</v>
      </c>
      <c r="B106" s="18"/>
      <c r="C106" s="19" t="s">
        <v>27</v>
      </c>
      <c r="D106" s="337"/>
      <c r="E106" s="94">
        <v>570</v>
      </c>
      <c r="F106" s="95" t="s">
        <v>21</v>
      </c>
      <c r="G106" s="93"/>
      <c r="H106" s="214" t="s">
        <v>21</v>
      </c>
      <c r="I106" s="93"/>
      <c r="J106" s="214" t="s">
        <v>21</v>
      </c>
      <c r="K106" s="93"/>
      <c r="L106" s="214" t="s">
        <v>21</v>
      </c>
      <c r="M106" s="93"/>
      <c r="N106" s="2"/>
      <c r="O106" s="94">
        <f t="shared" si="6"/>
        <v>570</v>
      </c>
      <c r="P106" s="89"/>
      <c r="Q106" s="35"/>
      <c r="R106" s="196" t="s">
        <v>231</v>
      </c>
      <c r="S106" s="63" t="s">
        <v>232</v>
      </c>
      <c r="U106" s="7"/>
      <c r="W106" s="7"/>
      <c r="X106" s="7"/>
      <c r="Y106" s="7"/>
      <c r="AA106" s="7"/>
      <c r="AB106" s="7"/>
      <c r="AD106" s="7"/>
      <c r="AE106" s="7"/>
    </row>
    <row r="107" spans="1:31" s="41" customFormat="1" x14ac:dyDescent="0.25">
      <c r="A107" s="68"/>
      <c r="B107" s="48"/>
      <c r="D107" s="329"/>
      <c r="E107" s="68"/>
      <c r="F107" s="107"/>
      <c r="G107" s="219"/>
      <c r="H107" s="107"/>
      <c r="I107" s="219"/>
      <c r="J107" s="107"/>
      <c r="K107" s="219"/>
      <c r="L107" s="107"/>
      <c r="M107" s="108"/>
      <c r="O107" s="68"/>
      <c r="P107" s="73"/>
      <c r="Q107" s="48"/>
      <c r="R107" s="201"/>
      <c r="S107" s="75"/>
    </row>
    <row r="108" spans="1:31" x14ac:dyDescent="0.25">
      <c r="A108" s="116">
        <v>600</v>
      </c>
      <c r="B108" s="18"/>
      <c r="C108" s="38" t="s">
        <v>38</v>
      </c>
      <c r="D108" s="326"/>
      <c r="E108" s="116">
        <v>600</v>
      </c>
      <c r="F108" s="87">
        <f>SUM(F109:F110)</f>
        <v>0</v>
      </c>
      <c r="G108" s="93"/>
      <c r="H108" s="213">
        <f>SUM(H109:H110)</f>
        <v>0</v>
      </c>
      <c r="I108" s="93"/>
      <c r="J108" s="213">
        <f>SUM(J109:J110)</f>
        <v>0</v>
      </c>
      <c r="K108" s="93"/>
      <c r="L108" s="213">
        <f>SUM(L109:L110)</f>
        <v>0</v>
      </c>
      <c r="M108" s="93"/>
      <c r="N108" s="2"/>
      <c r="O108" s="116">
        <f>A108</f>
        <v>600</v>
      </c>
      <c r="P108" s="89"/>
      <c r="Q108" s="18"/>
      <c r="R108" s="194" t="str">
        <f>C108&amp;" - Calculates automatically."</f>
        <v>Community Services - Calculates automatically.</v>
      </c>
      <c r="S108" s="90" t="s">
        <v>233</v>
      </c>
      <c r="U108" s="7"/>
      <c r="W108" s="7"/>
      <c r="X108" s="7"/>
      <c r="Y108" s="7"/>
      <c r="AA108" s="7"/>
      <c r="AB108" s="7"/>
      <c r="AD108" s="7"/>
      <c r="AE108" s="7"/>
    </row>
    <row r="109" spans="1:31" ht="22.8" x14ac:dyDescent="0.25">
      <c r="A109" s="94">
        <v>610</v>
      </c>
      <c r="B109" s="18"/>
      <c r="C109" s="45" t="s">
        <v>234</v>
      </c>
      <c r="D109" s="333"/>
      <c r="E109" s="94">
        <v>610</v>
      </c>
      <c r="F109" s="95"/>
      <c r="G109" s="93"/>
      <c r="H109" s="214"/>
      <c r="I109" s="93"/>
      <c r="J109" s="214"/>
      <c r="K109" s="93"/>
      <c r="L109" s="214"/>
      <c r="M109" s="93"/>
      <c r="N109" s="2"/>
      <c r="O109" s="94">
        <f>A109</f>
        <v>610</v>
      </c>
      <c r="P109" s="89"/>
      <c r="Q109" s="18"/>
      <c r="R109" s="196" t="s">
        <v>235</v>
      </c>
      <c r="S109" s="63" t="s">
        <v>236</v>
      </c>
      <c r="U109" s="7"/>
      <c r="W109" s="7"/>
      <c r="X109" s="7"/>
      <c r="Y109" s="7"/>
      <c r="AA109" s="7"/>
      <c r="AB109" s="7"/>
      <c r="AD109" s="7"/>
      <c r="AE109" s="7"/>
    </row>
    <row r="110" spans="1:31" ht="22.8" x14ac:dyDescent="0.25">
      <c r="A110" s="94">
        <v>620</v>
      </c>
      <c r="B110" s="18"/>
      <c r="C110" s="45" t="s">
        <v>237</v>
      </c>
      <c r="D110" s="333"/>
      <c r="E110" s="94">
        <v>620</v>
      </c>
      <c r="F110" s="95"/>
      <c r="G110" s="93"/>
      <c r="H110" s="214"/>
      <c r="I110" s="93"/>
      <c r="J110" s="214"/>
      <c r="K110" s="93"/>
      <c r="L110" s="214"/>
      <c r="M110" s="93"/>
      <c r="N110" s="2"/>
      <c r="O110" s="94">
        <f>A110</f>
        <v>620</v>
      </c>
      <c r="P110" s="89"/>
      <c r="Q110" s="18"/>
      <c r="R110" s="195" t="s">
        <v>124</v>
      </c>
      <c r="S110" s="63" t="s">
        <v>236</v>
      </c>
      <c r="U110" s="7"/>
      <c r="W110" s="7"/>
      <c r="X110" s="7"/>
      <c r="Y110" s="7"/>
      <c r="AA110" s="7"/>
      <c r="AB110" s="7"/>
      <c r="AD110" s="7"/>
      <c r="AE110" s="7"/>
    </row>
    <row r="111" spans="1:31" s="41" customFormat="1" x14ac:dyDescent="0.25">
      <c r="A111" s="68"/>
      <c r="B111" s="48"/>
      <c r="D111" s="329"/>
      <c r="E111" s="68"/>
      <c r="F111" s="107"/>
      <c r="G111" s="219"/>
      <c r="H111" s="107"/>
      <c r="I111" s="219"/>
      <c r="J111" s="107"/>
      <c r="K111" s="219"/>
      <c r="L111" s="107"/>
      <c r="M111" s="108"/>
      <c r="O111" s="68"/>
      <c r="P111" s="73"/>
      <c r="Q111" s="48"/>
      <c r="R111" s="201"/>
      <c r="S111" s="75"/>
    </row>
    <row r="112" spans="1:31" x14ac:dyDescent="0.25">
      <c r="A112" s="116">
        <v>700</v>
      </c>
      <c r="B112" s="18"/>
      <c r="C112" s="38" t="s">
        <v>238</v>
      </c>
      <c r="D112" s="326"/>
      <c r="E112" s="116">
        <v>700</v>
      </c>
      <c r="F112" s="87">
        <f>SUM(F113:F114)</f>
        <v>0</v>
      </c>
      <c r="G112" s="93"/>
      <c r="H112" s="213">
        <f>SUM(H113:H114)</f>
        <v>0</v>
      </c>
      <c r="I112" s="93"/>
      <c r="J112" s="213">
        <f>SUM(J113:J114)</f>
        <v>0</v>
      </c>
      <c r="K112" s="93"/>
      <c r="L112" s="213">
        <f>SUM(L113:L114)</f>
        <v>0</v>
      </c>
      <c r="M112" s="93"/>
      <c r="N112" s="2"/>
      <c r="O112" s="116">
        <f>A112</f>
        <v>700</v>
      </c>
      <c r="P112" s="89"/>
      <c r="Q112" s="18"/>
      <c r="R112" s="194" t="str">
        <f>C112&amp;" - Calculates automatically."</f>
        <v>Non-Operating Expenses - Calculates automatically.</v>
      </c>
      <c r="S112" s="90" t="s">
        <v>233</v>
      </c>
      <c r="U112" s="7"/>
      <c r="W112" s="7"/>
      <c r="X112" s="7"/>
      <c r="Y112" s="7"/>
      <c r="AA112" s="7"/>
      <c r="AB112" s="7"/>
      <c r="AD112" s="7"/>
      <c r="AE112" s="7"/>
    </row>
    <row r="113" spans="1:31" x14ac:dyDescent="0.25">
      <c r="A113" s="94">
        <v>720</v>
      </c>
      <c r="B113" s="18"/>
      <c r="C113" s="23"/>
      <c r="D113" s="333"/>
      <c r="E113" s="94">
        <v>720</v>
      </c>
      <c r="F113" s="95"/>
      <c r="G113" s="93"/>
      <c r="H113" s="214"/>
      <c r="I113" s="93"/>
      <c r="J113" s="214"/>
      <c r="K113" s="93"/>
      <c r="L113" s="214"/>
      <c r="M113" s="93"/>
      <c r="N113" s="2"/>
      <c r="O113" s="94">
        <f>A113</f>
        <v>720</v>
      </c>
      <c r="P113" s="89"/>
      <c r="Q113" s="18"/>
      <c r="R113" s="196"/>
      <c r="S113" s="63" t="s">
        <v>236</v>
      </c>
      <c r="U113" s="7"/>
      <c r="W113" s="7"/>
      <c r="X113" s="7"/>
      <c r="Y113" s="7"/>
      <c r="AA113" s="7"/>
      <c r="AB113" s="7"/>
      <c r="AD113" s="7"/>
      <c r="AE113" s="7"/>
    </row>
    <row r="114" spans="1:31" x14ac:dyDescent="0.25">
      <c r="A114" s="94">
        <v>730</v>
      </c>
      <c r="B114" s="18"/>
      <c r="C114" s="23" t="s">
        <v>27</v>
      </c>
      <c r="D114" s="337" t="s">
        <v>21</v>
      </c>
      <c r="E114" s="94">
        <v>730</v>
      </c>
      <c r="F114" s="95" t="s">
        <v>21</v>
      </c>
      <c r="G114" s="93"/>
      <c r="H114" s="214" t="s">
        <v>21</v>
      </c>
      <c r="I114" s="93"/>
      <c r="J114" s="214" t="s">
        <v>21</v>
      </c>
      <c r="K114" s="93"/>
      <c r="L114" s="214" t="s">
        <v>21</v>
      </c>
      <c r="M114" s="93"/>
      <c r="N114" s="2"/>
      <c r="O114" s="94">
        <f>A114</f>
        <v>730</v>
      </c>
      <c r="P114" s="89"/>
      <c r="Q114" s="18"/>
      <c r="R114" s="205" t="s">
        <v>28</v>
      </c>
      <c r="S114" s="63"/>
      <c r="U114" s="7"/>
      <c r="W114" s="7"/>
      <c r="X114" s="7"/>
      <c r="Y114" s="7"/>
      <c r="AA114" s="7"/>
      <c r="AB114" s="7"/>
      <c r="AD114" s="7"/>
      <c r="AE114" s="7"/>
    </row>
    <row r="115" spans="1:31" s="120" customFormat="1" x14ac:dyDescent="0.25">
      <c r="A115" s="22"/>
      <c r="B115" s="119"/>
      <c r="C115" s="119"/>
      <c r="D115" s="326"/>
      <c r="E115" s="22"/>
      <c r="F115" s="121"/>
      <c r="G115" s="220"/>
      <c r="H115" s="121"/>
      <c r="I115" s="220"/>
      <c r="J115" s="121"/>
      <c r="K115" s="220"/>
      <c r="L115" s="121"/>
      <c r="M115" s="84"/>
      <c r="O115" s="22"/>
      <c r="P115" s="122"/>
      <c r="Q115" s="119"/>
      <c r="R115" s="196"/>
    </row>
    <row r="116" spans="1:31" ht="12.6" x14ac:dyDescent="0.25">
      <c r="A116" s="116">
        <v>800</v>
      </c>
      <c r="B116" s="123"/>
      <c r="C116" s="123" t="s">
        <v>239</v>
      </c>
      <c r="D116" s="339"/>
      <c r="E116" s="116">
        <v>800</v>
      </c>
      <c r="F116" s="124">
        <f t="shared" ref="F116:M116" si="7">SUM(F112,F108,F101,F88,F79,F43,F10)</f>
        <v>192617</v>
      </c>
      <c r="G116" s="97">
        <f t="shared" si="7"/>
        <v>0</v>
      </c>
      <c r="H116" s="217">
        <f t="shared" si="7"/>
        <v>1432491.5</v>
      </c>
      <c r="I116" s="97">
        <f t="shared" si="7"/>
        <v>21</v>
      </c>
      <c r="J116" s="217">
        <f t="shared" si="7"/>
        <v>2119120.5</v>
      </c>
      <c r="K116" s="97">
        <f t="shared" si="7"/>
        <v>32.5</v>
      </c>
      <c r="L116" s="217">
        <f t="shared" si="7"/>
        <v>2725170.5</v>
      </c>
      <c r="M116" s="97">
        <f t="shared" si="7"/>
        <v>42</v>
      </c>
      <c r="N116" s="2"/>
      <c r="O116" s="116">
        <f>A116</f>
        <v>800</v>
      </c>
      <c r="P116" s="89"/>
      <c r="Q116" s="18"/>
      <c r="R116" s="194" t="str">
        <f>C116&amp;" - Calculates automatically."</f>
        <v>TOTALS - Calculates automatically.</v>
      </c>
      <c r="S116" s="63"/>
      <c r="U116" s="7"/>
      <c r="W116" s="7"/>
      <c r="X116" s="7"/>
      <c r="Y116" s="7"/>
      <c r="AA116" s="7"/>
      <c r="AB116" s="7"/>
      <c r="AD116" s="7"/>
      <c r="AE116" s="7"/>
    </row>
    <row r="117" spans="1:31" x14ac:dyDescent="0.25">
      <c r="C117" s="59"/>
      <c r="D117" s="328"/>
      <c r="F117" s="126"/>
      <c r="G117" s="64"/>
      <c r="H117" s="126"/>
      <c r="I117" s="64"/>
      <c r="J117" s="126"/>
      <c r="K117" s="64"/>
      <c r="L117" s="126"/>
      <c r="M117" s="64"/>
      <c r="N117" s="126"/>
      <c r="O117" s="64"/>
      <c r="P117" s="126"/>
      <c r="Q117" s="64"/>
      <c r="R117" s="206"/>
      <c r="S117" s="64"/>
      <c r="T117" s="126"/>
      <c r="U117" s="64"/>
      <c r="V117" s="126"/>
      <c r="W117" s="64"/>
      <c r="X117" s="127"/>
      <c r="Y117" s="64"/>
      <c r="Z117" s="2"/>
      <c r="AD117" s="62"/>
    </row>
    <row r="118" spans="1:31" s="2" customFormat="1" x14ac:dyDescent="0.25">
      <c r="A118" s="60"/>
      <c r="C118" s="129"/>
      <c r="D118" s="340"/>
      <c r="E118" s="60"/>
      <c r="F118" s="130"/>
      <c r="G118" s="64"/>
      <c r="H118" s="130"/>
      <c r="I118" s="64"/>
      <c r="J118" s="130"/>
      <c r="K118" s="64"/>
      <c r="L118" s="130"/>
      <c r="M118" s="64"/>
      <c r="N118" s="130"/>
      <c r="O118" s="64"/>
      <c r="P118" s="130"/>
      <c r="Q118" s="64"/>
      <c r="R118" s="207"/>
      <c r="S118" s="64"/>
      <c r="T118" s="130"/>
      <c r="U118" s="64"/>
      <c r="V118" s="130"/>
      <c r="W118" s="64"/>
      <c r="X118" s="59"/>
      <c r="Y118" s="64"/>
      <c r="AA118" s="60"/>
      <c r="AB118" s="61"/>
      <c r="AD118" s="62"/>
      <c r="AE118" s="63"/>
    </row>
    <row r="119" spans="1:31" s="2" customFormat="1" x14ac:dyDescent="0.25">
      <c r="A119" s="60"/>
      <c r="C119" s="59"/>
      <c r="D119" s="328"/>
      <c r="E119" s="60"/>
      <c r="F119" s="130"/>
      <c r="G119" s="64"/>
      <c r="H119" s="130"/>
      <c r="I119" s="64"/>
      <c r="J119" s="130"/>
      <c r="K119" s="64"/>
      <c r="L119" s="130"/>
      <c r="M119" s="64"/>
      <c r="N119" s="130"/>
      <c r="O119" s="64"/>
      <c r="P119" s="130"/>
      <c r="Q119" s="64"/>
      <c r="R119" s="207"/>
      <c r="S119" s="64"/>
      <c r="T119" s="130"/>
      <c r="U119" s="64"/>
      <c r="V119" s="130"/>
      <c r="W119" s="64"/>
      <c r="X119" s="59"/>
      <c r="Y119" s="64"/>
      <c r="AA119" s="60"/>
      <c r="AB119" s="61"/>
      <c r="AD119" s="62"/>
      <c r="AE119" s="63"/>
    </row>
    <row r="120" spans="1:31" x14ac:dyDescent="0.25">
      <c r="F120" s="132"/>
      <c r="G120" s="133"/>
      <c r="H120" s="132"/>
      <c r="I120" s="133"/>
      <c r="J120" s="132"/>
      <c r="K120" s="133"/>
      <c r="L120" s="132"/>
      <c r="N120" s="132"/>
      <c r="P120" s="132"/>
      <c r="R120" s="208"/>
      <c r="T120" s="132"/>
      <c r="V120" s="132"/>
    </row>
    <row r="121" spans="1:31" x14ac:dyDescent="0.25">
      <c r="F121" s="132"/>
      <c r="G121" s="133"/>
      <c r="H121" s="132"/>
      <c r="I121" s="133"/>
      <c r="J121" s="132"/>
      <c r="K121" s="133"/>
      <c r="L121" s="132"/>
      <c r="N121" s="132"/>
      <c r="P121" s="132"/>
      <c r="R121" s="208"/>
      <c r="T121" s="132"/>
      <c r="V121" s="132"/>
    </row>
    <row r="122" spans="1:31" x14ac:dyDescent="0.25">
      <c r="F122" s="132"/>
      <c r="G122" s="133"/>
      <c r="H122" s="132"/>
      <c r="I122" s="133"/>
      <c r="J122" s="132"/>
      <c r="K122" s="133"/>
      <c r="L122" s="132"/>
      <c r="N122" s="132"/>
      <c r="P122" s="132"/>
      <c r="R122" s="208"/>
      <c r="T122" s="132"/>
      <c r="V122" s="132"/>
    </row>
    <row r="123" spans="1:31" x14ac:dyDescent="0.25">
      <c r="F123" s="132"/>
      <c r="G123" s="133"/>
      <c r="H123" s="132"/>
      <c r="I123" s="133"/>
      <c r="J123" s="132"/>
      <c r="K123" s="133"/>
      <c r="L123" s="132"/>
      <c r="N123" s="132"/>
      <c r="P123" s="132"/>
      <c r="R123" s="208"/>
      <c r="T123" s="132"/>
      <c r="V123" s="132"/>
    </row>
    <row r="124" spans="1:31" x14ac:dyDescent="0.25">
      <c r="F124" s="132"/>
      <c r="G124" s="133"/>
      <c r="H124" s="132"/>
      <c r="I124" s="133"/>
      <c r="J124" s="132"/>
      <c r="K124" s="133"/>
      <c r="L124" s="132"/>
      <c r="N124" s="132"/>
      <c r="P124" s="132"/>
      <c r="R124" s="208"/>
      <c r="T124" s="132"/>
      <c r="V124" s="132"/>
    </row>
    <row r="125" spans="1:31" x14ac:dyDescent="0.25">
      <c r="F125" s="132"/>
      <c r="G125" s="133"/>
      <c r="H125" s="132"/>
      <c r="I125" s="133"/>
      <c r="J125" s="132"/>
      <c r="K125" s="133"/>
      <c r="L125" s="132"/>
      <c r="N125" s="132"/>
      <c r="P125" s="132"/>
      <c r="R125" s="208"/>
      <c r="T125" s="132"/>
      <c r="V125" s="132"/>
    </row>
    <row r="126" spans="1:31" x14ac:dyDescent="0.25">
      <c r="F126" s="132"/>
      <c r="G126" s="133"/>
      <c r="H126" s="132"/>
      <c r="I126" s="133"/>
      <c r="J126" s="132"/>
      <c r="K126" s="133"/>
      <c r="L126" s="132"/>
      <c r="N126" s="132"/>
      <c r="P126" s="132"/>
      <c r="R126" s="208"/>
      <c r="T126" s="132"/>
      <c r="V126" s="132"/>
    </row>
    <row r="127" spans="1:31" x14ac:dyDescent="0.25">
      <c r="F127" s="132"/>
      <c r="G127" s="133"/>
      <c r="H127" s="132"/>
      <c r="I127" s="133"/>
      <c r="J127" s="132"/>
      <c r="K127" s="133"/>
      <c r="L127" s="132"/>
      <c r="N127" s="132"/>
      <c r="P127" s="132"/>
      <c r="R127" s="208"/>
      <c r="T127" s="132"/>
      <c r="V127" s="132"/>
    </row>
    <row r="128" spans="1:31" x14ac:dyDescent="0.25">
      <c r="F128" s="132"/>
      <c r="G128" s="133"/>
      <c r="H128" s="132"/>
      <c r="I128" s="133"/>
      <c r="J128" s="132"/>
      <c r="K128" s="133"/>
      <c r="L128" s="132"/>
      <c r="N128" s="132"/>
      <c r="P128" s="132"/>
      <c r="R128" s="208"/>
      <c r="T128" s="132"/>
      <c r="V128" s="132"/>
    </row>
    <row r="129" spans="6:22" x14ac:dyDescent="0.25">
      <c r="F129" s="132"/>
      <c r="G129" s="133"/>
      <c r="H129" s="132"/>
      <c r="I129" s="133"/>
      <c r="J129" s="132"/>
      <c r="K129" s="133"/>
      <c r="L129" s="132"/>
      <c r="N129" s="132"/>
      <c r="P129" s="132"/>
      <c r="R129" s="208"/>
      <c r="T129" s="132"/>
      <c r="V129" s="132"/>
    </row>
    <row r="130" spans="6:22" x14ac:dyDescent="0.25">
      <c r="F130" s="132"/>
      <c r="G130" s="133"/>
      <c r="H130" s="132"/>
      <c r="I130" s="133"/>
      <c r="J130" s="132"/>
      <c r="K130" s="133"/>
      <c r="L130" s="132"/>
      <c r="N130" s="132"/>
      <c r="P130" s="132"/>
      <c r="R130" s="208"/>
      <c r="T130" s="132"/>
      <c r="V130" s="132"/>
    </row>
    <row r="131" spans="6:22" x14ac:dyDescent="0.25">
      <c r="F131" s="132"/>
      <c r="G131" s="133"/>
      <c r="H131" s="132"/>
      <c r="I131" s="133"/>
      <c r="J131" s="132"/>
      <c r="K131" s="133"/>
      <c r="L131" s="132"/>
      <c r="N131" s="132"/>
      <c r="P131" s="132"/>
      <c r="R131" s="208"/>
      <c r="T131" s="132"/>
      <c r="V131" s="132"/>
    </row>
    <row r="132" spans="6:22" x14ac:dyDescent="0.25">
      <c r="F132" s="132"/>
      <c r="G132" s="133"/>
      <c r="H132" s="132"/>
      <c r="I132" s="133"/>
      <c r="J132" s="132"/>
      <c r="K132" s="133"/>
      <c r="L132" s="132"/>
      <c r="N132" s="132"/>
      <c r="P132" s="132"/>
      <c r="R132" s="208"/>
      <c r="T132" s="132"/>
      <c r="V132" s="132"/>
    </row>
    <row r="133" spans="6:22" x14ac:dyDescent="0.25">
      <c r="F133" s="132"/>
      <c r="G133" s="133"/>
      <c r="H133" s="132"/>
      <c r="I133" s="133"/>
      <c r="J133" s="132"/>
      <c r="K133" s="133"/>
      <c r="L133" s="132"/>
      <c r="N133" s="132"/>
      <c r="P133" s="132"/>
      <c r="R133" s="208"/>
      <c r="T133" s="132"/>
      <c r="V133" s="132"/>
    </row>
    <row r="134" spans="6:22" x14ac:dyDescent="0.25">
      <c r="F134" s="132"/>
      <c r="G134" s="133"/>
      <c r="H134" s="132"/>
      <c r="I134" s="133"/>
      <c r="J134" s="132"/>
      <c r="K134" s="133"/>
      <c r="L134" s="132"/>
      <c r="N134" s="132"/>
      <c r="P134" s="132"/>
      <c r="R134" s="208"/>
      <c r="T134" s="132"/>
      <c r="V134" s="132"/>
    </row>
    <row r="135" spans="6:22" x14ac:dyDescent="0.25">
      <c r="F135" s="132"/>
      <c r="G135" s="133"/>
      <c r="H135" s="132"/>
      <c r="I135" s="133"/>
      <c r="J135" s="132"/>
      <c r="K135" s="133"/>
      <c r="L135" s="132"/>
      <c r="N135" s="132"/>
      <c r="P135" s="132"/>
      <c r="R135" s="208"/>
      <c r="T135" s="132"/>
      <c r="V135" s="132"/>
    </row>
    <row r="136" spans="6:22" x14ac:dyDescent="0.25">
      <c r="F136" s="132"/>
      <c r="G136" s="133"/>
      <c r="H136" s="132"/>
      <c r="I136" s="133"/>
      <c r="J136" s="132"/>
      <c r="K136" s="133"/>
      <c r="L136" s="132"/>
      <c r="N136" s="132"/>
      <c r="P136" s="132"/>
      <c r="R136" s="208"/>
      <c r="T136" s="132"/>
      <c r="V136" s="132"/>
    </row>
    <row r="137" spans="6:22" x14ac:dyDescent="0.25">
      <c r="F137" s="132"/>
      <c r="G137" s="133"/>
      <c r="H137" s="132"/>
      <c r="I137" s="133"/>
      <c r="J137" s="132"/>
      <c r="K137" s="133"/>
      <c r="L137" s="132"/>
      <c r="N137" s="132"/>
      <c r="P137" s="132"/>
      <c r="R137" s="208"/>
      <c r="T137" s="132"/>
      <c r="V137" s="132"/>
    </row>
    <row r="138" spans="6:22" x14ac:dyDescent="0.25">
      <c r="F138" s="132"/>
      <c r="G138" s="133"/>
      <c r="H138" s="132"/>
      <c r="I138" s="133"/>
      <c r="J138" s="132"/>
      <c r="K138" s="133"/>
      <c r="L138" s="132"/>
      <c r="N138" s="132"/>
      <c r="P138" s="132"/>
      <c r="R138" s="208"/>
      <c r="T138" s="132"/>
      <c r="V138" s="132"/>
    </row>
    <row r="139" spans="6:22" x14ac:dyDescent="0.25">
      <c r="F139" s="132"/>
      <c r="G139" s="133"/>
      <c r="H139" s="132"/>
      <c r="I139" s="133"/>
      <c r="J139" s="132"/>
      <c r="K139" s="133"/>
      <c r="L139" s="132"/>
      <c r="N139" s="132"/>
      <c r="P139" s="132"/>
      <c r="R139" s="208"/>
      <c r="T139" s="132"/>
      <c r="V139" s="132"/>
    </row>
    <row r="140" spans="6:22" x14ac:dyDescent="0.25">
      <c r="F140" s="132"/>
      <c r="G140" s="133"/>
      <c r="H140" s="132"/>
      <c r="I140" s="133"/>
      <c r="J140" s="132"/>
      <c r="K140" s="133"/>
      <c r="L140" s="132"/>
      <c r="N140" s="132"/>
      <c r="P140" s="132"/>
      <c r="R140" s="208"/>
      <c r="T140" s="132"/>
      <c r="V140" s="132"/>
    </row>
    <row r="141" spans="6:22" x14ac:dyDescent="0.25">
      <c r="F141" s="132"/>
      <c r="G141" s="133"/>
      <c r="H141" s="132"/>
      <c r="I141" s="133"/>
      <c r="J141" s="132"/>
      <c r="K141" s="133"/>
      <c r="L141" s="132"/>
      <c r="N141" s="132"/>
      <c r="P141" s="132"/>
      <c r="R141" s="208"/>
      <c r="T141" s="132"/>
      <c r="V141" s="132"/>
    </row>
    <row r="142" spans="6:22" x14ac:dyDescent="0.25">
      <c r="F142" s="132"/>
      <c r="G142" s="133"/>
      <c r="H142" s="132"/>
      <c r="I142" s="133"/>
      <c r="J142" s="132"/>
      <c r="K142" s="133"/>
      <c r="L142" s="132"/>
      <c r="N142" s="132"/>
      <c r="P142" s="132"/>
      <c r="R142" s="208"/>
      <c r="T142" s="132"/>
      <c r="V142" s="132"/>
    </row>
    <row r="143" spans="6:22" x14ac:dyDescent="0.25">
      <c r="F143" s="132"/>
      <c r="G143" s="133"/>
      <c r="H143" s="132"/>
      <c r="I143" s="133"/>
      <c r="J143" s="132"/>
      <c r="K143" s="133"/>
      <c r="L143" s="132"/>
      <c r="N143" s="132"/>
      <c r="P143" s="132"/>
      <c r="R143" s="208"/>
      <c r="T143" s="132"/>
      <c r="V143" s="132"/>
    </row>
    <row r="144" spans="6:22" x14ac:dyDescent="0.25">
      <c r="F144" s="132"/>
      <c r="G144" s="133"/>
      <c r="H144" s="132"/>
      <c r="I144" s="133"/>
      <c r="J144" s="132"/>
      <c r="K144" s="133"/>
      <c r="L144" s="132"/>
      <c r="N144" s="132"/>
      <c r="P144" s="132"/>
      <c r="R144" s="208"/>
      <c r="T144" s="132"/>
      <c r="V144" s="132"/>
    </row>
    <row r="145" spans="6:22" x14ac:dyDescent="0.25">
      <c r="F145" s="132"/>
      <c r="G145" s="133"/>
      <c r="H145" s="132"/>
      <c r="I145" s="133"/>
      <c r="J145" s="132"/>
      <c r="K145" s="133"/>
      <c r="L145" s="132"/>
      <c r="N145" s="132"/>
      <c r="P145" s="132"/>
      <c r="R145" s="208"/>
      <c r="T145" s="132"/>
      <c r="V145" s="132"/>
    </row>
    <row r="146" spans="6:22" x14ac:dyDescent="0.25">
      <c r="F146" s="132"/>
      <c r="G146" s="133"/>
      <c r="H146" s="132"/>
      <c r="I146" s="133"/>
      <c r="J146" s="132"/>
      <c r="K146" s="133"/>
      <c r="L146" s="132"/>
      <c r="N146" s="132"/>
      <c r="P146" s="132"/>
      <c r="R146" s="208"/>
      <c r="T146" s="132"/>
      <c r="V146" s="132"/>
    </row>
    <row r="147" spans="6:22" x14ac:dyDescent="0.25">
      <c r="F147" s="132"/>
      <c r="G147" s="133"/>
      <c r="H147" s="132"/>
      <c r="I147" s="133"/>
      <c r="J147" s="132"/>
      <c r="K147" s="133"/>
      <c r="L147" s="132"/>
      <c r="N147" s="132"/>
      <c r="P147" s="132"/>
      <c r="R147" s="208"/>
      <c r="T147" s="132"/>
      <c r="V147" s="132"/>
    </row>
    <row r="148" spans="6:22" x14ac:dyDescent="0.25">
      <c r="F148" s="132"/>
      <c r="G148" s="133"/>
      <c r="H148" s="132"/>
      <c r="I148" s="133"/>
      <c r="J148" s="132"/>
      <c r="K148" s="133"/>
      <c r="L148" s="132"/>
      <c r="N148" s="132"/>
      <c r="P148" s="132"/>
      <c r="R148" s="208"/>
      <c r="T148" s="132"/>
      <c r="V148" s="132"/>
    </row>
    <row r="149" spans="6:22" x14ac:dyDescent="0.25">
      <c r="F149" s="132"/>
      <c r="G149" s="133"/>
      <c r="H149" s="132"/>
      <c r="I149" s="133"/>
      <c r="J149" s="132"/>
      <c r="K149" s="133"/>
      <c r="L149" s="132"/>
      <c r="N149" s="132"/>
      <c r="P149" s="132"/>
      <c r="R149" s="208"/>
      <c r="T149" s="132"/>
      <c r="V149" s="132"/>
    </row>
    <row r="150" spans="6:22" x14ac:dyDescent="0.25">
      <c r="F150" s="132"/>
      <c r="G150" s="133"/>
      <c r="H150" s="132"/>
      <c r="I150" s="133"/>
      <c r="J150" s="132"/>
      <c r="K150" s="133"/>
      <c r="L150" s="132"/>
      <c r="N150" s="132"/>
      <c r="P150" s="132"/>
      <c r="R150" s="208"/>
      <c r="T150" s="132"/>
      <c r="V150" s="132"/>
    </row>
    <row r="151" spans="6:22" x14ac:dyDescent="0.25">
      <c r="F151" s="132"/>
      <c r="G151" s="133"/>
      <c r="H151" s="132"/>
      <c r="I151" s="133"/>
      <c r="J151" s="132"/>
      <c r="K151" s="133"/>
      <c r="L151" s="132"/>
      <c r="N151" s="132"/>
      <c r="P151" s="132"/>
      <c r="R151" s="208"/>
      <c r="T151" s="132"/>
      <c r="V151" s="132"/>
    </row>
    <row r="152" spans="6:22" x14ac:dyDescent="0.25">
      <c r="F152" s="132"/>
      <c r="G152" s="133"/>
      <c r="H152" s="132"/>
      <c r="I152" s="133"/>
      <c r="J152" s="132"/>
      <c r="K152" s="133"/>
      <c r="L152" s="132"/>
      <c r="N152" s="132"/>
      <c r="P152" s="132"/>
      <c r="R152" s="208"/>
      <c r="T152" s="132"/>
      <c r="V152" s="132"/>
    </row>
    <row r="153" spans="6:22" x14ac:dyDescent="0.25">
      <c r="F153" s="132"/>
      <c r="G153" s="133"/>
      <c r="H153" s="132"/>
      <c r="I153" s="133"/>
      <c r="J153" s="132"/>
      <c r="K153" s="133"/>
      <c r="L153" s="132"/>
      <c r="N153" s="132"/>
      <c r="P153" s="132"/>
      <c r="R153" s="208"/>
      <c r="T153" s="132"/>
      <c r="V153" s="132"/>
    </row>
    <row r="154" spans="6:22" x14ac:dyDescent="0.25">
      <c r="F154" s="132"/>
      <c r="G154" s="133"/>
      <c r="H154" s="132"/>
      <c r="I154" s="133"/>
      <c r="J154" s="132"/>
      <c r="K154" s="133"/>
      <c r="L154" s="132"/>
      <c r="N154" s="132"/>
      <c r="P154" s="132"/>
      <c r="R154" s="208"/>
      <c r="T154" s="132"/>
      <c r="V154" s="132"/>
    </row>
    <row r="155" spans="6:22" x14ac:dyDescent="0.25">
      <c r="F155" s="132"/>
      <c r="G155" s="133"/>
      <c r="H155" s="132"/>
      <c r="I155" s="133"/>
      <c r="J155" s="132"/>
      <c r="K155" s="133"/>
      <c r="L155" s="132"/>
      <c r="N155" s="132"/>
      <c r="P155" s="132"/>
      <c r="R155" s="208"/>
      <c r="T155" s="132"/>
      <c r="V155" s="132"/>
    </row>
    <row r="156" spans="6:22" x14ac:dyDescent="0.25">
      <c r="F156" s="132"/>
      <c r="G156" s="133"/>
      <c r="H156" s="132"/>
      <c r="I156" s="133"/>
      <c r="J156" s="132"/>
      <c r="K156" s="133"/>
      <c r="L156" s="132"/>
      <c r="N156" s="132"/>
      <c r="P156" s="132"/>
      <c r="R156" s="208"/>
      <c r="T156" s="132"/>
      <c r="V156" s="132"/>
    </row>
    <row r="157" spans="6:22" x14ac:dyDescent="0.25">
      <c r="F157" s="132"/>
      <c r="G157" s="133"/>
      <c r="H157" s="132"/>
      <c r="I157" s="133"/>
      <c r="J157" s="132"/>
      <c r="K157" s="133"/>
      <c r="L157" s="132"/>
      <c r="N157" s="132"/>
      <c r="P157" s="132"/>
      <c r="R157" s="208"/>
      <c r="T157" s="132"/>
      <c r="V157" s="132"/>
    </row>
    <row r="158" spans="6:22" x14ac:dyDescent="0.25">
      <c r="F158" s="132"/>
      <c r="G158" s="133"/>
      <c r="H158" s="132"/>
      <c r="I158" s="133"/>
      <c r="J158" s="132"/>
      <c r="K158" s="133"/>
      <c r="L158" s="132"/>
      <c r="N158" s="132"/>
      <c r="P158" s="132"/>
      <c r="R158" s="208"/>
      <c r="T158" s="132"/>
      <c r="V158" s="132"/>
    </row>
    <row r="159" spans="6:22" x14ac:dyDescent="0.25">
      <c r="F159" s="132"/>
      <c r="G159" s="133"/>
      <c r="H159" s="132"/>
      <c r="I159" s="133"/>
      <c r="J159" s="132"/>
      <c r="K159" s="133"/>
      <c r="L159" s="132"/>
      <c r="N159" s="132"/>
      <c r="P159" s="132"/>
      <c r="R159" s="208"/>
      <c r="T159" s="132"/>
      <c r="V159" s="132"/>
    </row>
    <row r="160" spans="6:22" x14ac:dyDescent="0.25">
      <c r="F160" s="132"/>
      <c r="G160" s="133"/>
      <c r="H160" s="132"/>
      <c r="I160" s="133"/>
      <c r="J160" s="132"/>
      <c r="K160" s="133"/>
      <c r="L160" s="132"/>
      <c r="N160" s="132"/>
      <c r="P160" s="132"/>
      <c r="R160" s="208"/>
      <c r="T160" s="132"/>
      <c r="V160" s="132"/>
    </row>
    <row r="161" spans="6:22" x14ac:dyDescent="0.25">
      <c r="F161" s="132"/>
      <c r="G161" s="133"/>
      <c r="H161" s="132"/>
      <c r="I161" s="133"/>
      <c r="J161" s="132"/>
      <c r="K161" s="133"/>
      <c r="L161" s="132"/>
      <c r="N161" s="132"/>
      <c r="P161" s="132"/>
      <c r="R161" s="208"/>
      <c r="T161" s="132"/>
      <c r="V161" s="132"/>
    </row>
    <row r="162" spans="6:22" x14ac:dyDescent="0.25">
      <c r="F162" s="132"/>
      <c r="G162" s="133"/>
      <c r="H162" s="132"/>
      <c r="I162" s="133"/>
      <c r="J162" s="132"/>
      <c r="K162" s="133"/>
      <c r="L162" s="132"/>
      <c r="N162" s="132"/>
      <c r="P162" s="132"/>
      <c r="R162" s="208"/>
      <c r="T162" s="132"/>
      <c r="V162" s="132"/>
    </row>
    <row r="163" spans="6:22" x14ac:dyDescent="0.25">
      <c r="F163" s="132"/>
      <c r="G163" s="133"/>
      <c r="H163" s="132"/>
      <c r="I163" s="133"/>
      <c r="J163" s="132"/>
      <c r="K163" s="133"/>
      <c r="L163" s="132"/>
      <c r="N163" s="132"/>
      <c r="P163" s="132"/>
      <c r="R163" s="208"/>
      <c r="T163" s="132"/>
      <c r="V163" s="132"/>
    </row>
    <row r="164" spans="6:22" x14ac:dyDescent="0.25">
      <c r="F164" s="132"/>
      <c r="G164" s="133"/>
      <c r="H164" s="132"/>
      <c r="I164" s="133"/>
      <c r="J164" s="132"/>
      <c r="K164" s="133"/>
      <c r="L164" s="132"/>
      <c r="N164" s="132"/>
      <c r="P164" s="132"/>
      <c r="R164" s="208"/>
      <c r="T164" s="132"/>
      <c r="V164" s="132"/>
    </row>
    <row r="165" spans="6:22" x14ac:dyDescent="0.25">
      <c r="F165" s="132"/>
      <c r="G165" s="133"/>
      <c r="H165" s="132"/>
      <c r="I165" s="133"/>
      <c r="J165" s="132"/>
      <c r="K165" s="133"/>
      <c r="L165" s="132"/>
      <c r="N165" s="132"/>
      <c r="P165" s="132"/>
      <c r="R165" s="208"/>
      <c r="T165" s="132"/>
      <c r="V165" s="132"/>
    </row>
    <row r="166" spans="6:22" x14ac:dyDescent="0.25">
      <c r="F166" s="132"/>
      <c r="G166" s="133"/>
      <c r="H166" s="132"/>
      <c r="I166" s="133"/>
      <c r="J166" s="132"/>
      <c r="K166" s="133"/>
      <c r="L166" s="132"/>
      <c r="N166" s="132"/>
      <c r="P166" s="132"/>
      <c r="R166" s="208"/>
      <c r="T166" s="132"/>
      <c r="V166" s="132"/>
    </row>
    <row r="167" spans="6:22" x14ac:dyDescent="0.25">
      <c r="F167" s="132"/>
      <c r="G167" s="133"/>
      <c r="H167" s="132"/>
      <c r="I167" s="133"/>
      <c r="J167" s="132"/>
      <c r="K167" s="133"/>
      <c r="L167" s="132"/>
      <c r="N167" s="132"/>
      <c r="P167" s="132"/>
      <c r="R167" s="208"/>
      <c r="T167" s="132"/>
      <c r="V167" s="132"/>
    </row>
    <row r="168" spans="6:22" x14ac:dyDescent="0.25">
      <c r="F168" s="132"/>
      <c r="G168" s="133"/>
      <c r="H168" s="132"/>
      <c r="I168" s="133"/>
      <c r="J168" s="132"/>
      <c r="K168" s="133"/>
      <c r="L168" s="132"/>
      <c r="N168" s="132"/>
      <c r="P168" s="132"/>
      <c r="R168" s="208"/>
      <c r="T168" s="132"/>
      <c r="V168" s="132"/>
    </row>
    <row r="169" spans="6:22" x14ac:dyDescent="0.25">
      <c r="F169" s="132"/>
      <c r="G169" s="133"/>
      <c r="H169" s="132"/>
      <c r="I169" s="133"/>
      <c r="J169" s="132"/>
      <c r="K169" s="133"/>
      <c r="L169" s="132"/>
      <c r="N169" s="132"/>
      <c r="P169" s="132"/>
      <c r="R169" s="208"/>
      <c r="T169" s="132"/>
      <c r="V169" s="132"/>
    </row>
    <row r="170" spans="6:22" x14ac:dyDescent="0.25">
      <c r="F170" s="132"/>
      <c r="G170" s="133"/>
      <c r="H170" s="132"/>
      <c r="I170" s="133"/>
      <c r="J170" s="132"/>
      <c r="K170" s="133"/>
      <c r="L170" s="132"/>
      <c r="N170" s="132"/>
      <c r="P170" s="132"/>
      <c r="R170" s="208"/>
      <c r="T170" s="132"/>
      <c r="V170" s="132"/>
    </row>
    <row r="171" spans="6:22" x14ac:dyDescent="0.25">
      <c r="F171" s="132"/>
      <c r="G171" s="133"/>
      <c r="H171" s="132"/>
      <c r="I171" s="133"/>
      <c r="J171" s="132"/>
      <c r="K171" s="133"/>
      <c r="L171" s="132"/>
      <c r="N171" s="132"/>
      <c r="P171" s="132"/>
      <c r="R171" s="208"/>
      <c r="T171" s="132"/>
      <c r="V171" s="132"/>
    </row>
    <row r="172" spans="6:22" x14ac:dyDescent="0.25">
      <c r="F172" s="132"/>
      <c r="G172" s="133"/>
      <c r="H172" s="132"/>
      <c r="I172" s="133"/>
      <c r="J172" s="132"/>
      <c r="K172" s="133"/>
      <c r="L172" s="132"/>
      <c r="N172" s="132"/>
      <c r="P172" s="132"/>
      <c r="R172" s="208"/>
      <c r="T172" s="132"/>
      <c r="V172" s="132"/>
    </row>
    <row r="173" spans="6:22" x14ac:dyDescent="0.25">
      <c r="F173" s="132"/>
      <c r="G173" s="133"/>
      <c r="H173" s="132"/>
      <c r="I173" s="133"/>
      <c r="J173" s="132"/>
      <c r="K173" s="133"/>
      <c r="L173" s="132"/>
      <c r="N173" s="132"/>
      <c r="P173" s="132"/>
      <c r="R173" s="208"/>
      <c r="T173" s="132"/>
      <c r="V173" s="132"/>
    </row>
    <row r="174" spans="6:22" x14ac:dyDescent="0.25">
      <c r="F174" s="132"/>
      <c r="G174" s="133"/>
      <c r="H174" s="132"/>
      <c r="I174" s="133"/>
      <c r="J174" s="132"/>
      <c r="K174" s="133"/>
      <c r="L174" s="132"/>
      <c r="N174" s="132"/>
      <c r="P174" s="132"/>
      <c r="R174" s="208"/>
      <c r="T174" s="132"/>
      <c r="V174" s="132"/>
    </row>
    <row r="175" spans="6:22" x14ac:dyDescent="0.25">
      <c r="F175" s="132"/>
      <c r="G175" s="133"/>
      <c r="H175" s="132"/>
      <c r="I175" s="133"/>
      <c r="J175" s="132"/>
      <c r="K175" s="133"/>
      <c r="L175" s="132"/>
      <c r="N175" s="132"/>
      <c r="P175" s="132"/>
      <c r="R175" s="208"/>
      <c r="T175" s="132"/>
      <c r="V175" s="132"/>
    </row>
    <row r="176" spans="6:22" x14ac:dyDescent="0.25">
      <c r="F176" s="132"/>
      <c r="G176" s="133"/>
      <c r="H176" s="132"/>
      <c r="I176" s="133"/>
      <c r="J176" s="132"/>
      <c r="K176" s="133"/>
      <c r="L176" s="132"/>
      <c r="N176" s="132"/>
      <c r="P176" s="132"/>
      <c r="R176" s="208"/>
      <c r="T176" s="132"/>
      <c r="V176" s="132"/>
    </row>
    <row r="177" spans="6:22" x14ac:dyDescent="0.25">
      <c r="F177" s="132"/>
      <c r="G177" s="133"/>
      <c r="H177" s="132"/>
      <c r="I177" s="133"/>
      <c r="J177" s="132"/>
      <c r="K177" s="133"/>
      <c r="L177" s="132"/>
      <c r="N177" s="132"/>
      <c r="P177" s="132"/>
      <c r="R177" s="208"/>
      <c r="T177" s="132"/>
      <c r="V177" s="132"/>
    </row>
    <row r="178" spans="6:22" x14ac:dyDescent="0.25">
      <c r="F178" s="132"/>
      <c r="G178" s="133"/>
      <c r="H178" s="132"/>
      <c r="I178" s="133"/>
      <c r="J178" s="132"/>
      <c r="K178" s="133"/>
      <c r="L178" s="132"/>
      <c r="N178" s="132"/>
      <c r="P178" s="132"/>
      <c r="R178" s="208"/>
      <c r="T178" s="132"/>
      <c r="V178" s="132"/>
    </row>
    <row r="179" spans="6:22" x14ac:dyDescent="0.25">
      <c r="F179" s="132"/>
      <c r="G179" s="133"/>
      <c r="H179" s="132"/>
      <c r="I179" s="133"/>
      <c r="J179" s="132"/>
      <c r="K179" s="133"/>
      <c r="L179" s="132"/>
      <c r="N179" s="132"/>
      <c r="P179" s="132"/>
      <c r="R179" s="208"/>
      <c r="T179" s="132"/>
      <c r="V179" s="132"/>
    </row>
    <row r="180" spans="6:22" x14ac:dyDescent="0.25">
      <c r="F180" s="132"/>
      <c r="G180" s="133"/>
      <c r="H180" s="132"/>
      <c r="I180" s="133"/>
      <c r="J180" s="132"/>
      <c r="K180" s="133"/>
      <c r="L180" s="132"/>
      <c r="N180" s="132"/>
      <c r="P180" s="132"/>
      <c r="R180" s="208"/>
      <c r="T180" s="132"/>
      <c r="V180" s="132"/>
    </row>
    <row r="181" spans="6:22" x14ac:dyDescent="0.25">
      <c r="F181" s="132"/>
      <c r="G181" s="133"/>
      <c r="H181" s="132"/>
      <c r="I181" s="133"/>
      <c r="J181" s="132"/>
      <c r="K181" s="133"/>
      <c r="L181" s="132"/>
      <c r="N181" s="132"/>
      <c r="P181" s="132"/>
      <c r="R181" s="208"/>
      <c r="T181" s="132"/>
      <c r="V181" s="132"/>
    </row>
    <row r="182" spans="6:22" x14ac:dyDescent="0.25">
      <c r="F182" s="132"/>
      <c r="G182" s="133"/>
      <c r="H182" s="132"/>
      <c r="I182" s="133"/>
      <c r="J182" s="132"/>
      <c r="K182" s="133"/>
      <c r="L182" s="132"/>
      <c r="N182" s="132"/>
      <c r="P182" s="132"/>
      <c r="R182" s="208"/>
      <c r="T182" s="132"/>
      <c r="V182" s="132"/>
    </row>
    <row r="183" spans="6:22" x14ac:dyDescent="0.25">
      <c r="F183" s="132"/>
      <c r="G183" s="133"/>
      <c r="H183" s="132"/>
      <c r="I183" s="133"/>
      <c r="J183" s="132"/>
      <c r="K183" s="133"/>
      <c r="L183" s="132"/>
      <c r="N183" s="132"/>
      <c r="P183" s="132"/>
      <c r="R183" s="208"/>
      <c r="T183" s="132"/>
      <c r="V183" s="132"/>
    </row>
    <row r="184" spans="6:22" x14ac:dyDescent="0.25">
      <c r="F184" s="132"/>
      <c r="G184" s="133"/>
      <c r="H184" s="132"/>
      <c r="I184" s="133"/>
      <c r="J184" s="132"/>
      <c r="K184" s="133"/>
      <c r="L184" s="132"/>
      <c r="N184" s="132"/>
      <c r="P184" s="132"/>
      <c r="R184" s="208"/>
      <c r="T184" s="132"/>
      <c r="V184" s="132"/>
    </row>
    <row r="185" spans="6:22" x14ac:dyDescent="0.25">
      <c r="F185" s="132"/>
      <c r="G185" s="133"/>
      <c r="H185" s="132"/>
      <c r="I185" s="133"/>
      <c r="J185" s="132"/>
      <c r="K185" s="133"/>
      <c r="L185" s="132"/>
      <c r="N185" s="132"/>
      <c r="P185" s="132"/>
      <c r="R185" s="208"/>
      <c r="T185" s="132"/>
      <c r="V185" s="132"/>
    </row>
    <row r="186" spans="6:22" x14ac:dyDescent="0.25">
      <c r="F186" s="132"/>
      <c r="G186" s="133"/>
      <c r="H186" s="132"/>
      <c r="I186" s="133"/>
      <c r="J186" s="132"/>
      <c r="K186" s="133"/>
      <c r="L186" s="132"/>
      <c r="N186" s="132"/>
      <c r="P186" s="132"/>
      <c r="R186" s="208"/>
      <c r="T186" s="132"/>
      <c r="V186" s="132"/>
    </row>
    <row r="187" spans="6:22" x14ac:dyDescent="0.25">
      <c r="F187" s="132"/>
      <c r="G187" s="133"/>
      <c r="H187" s="132"/>
      <c r="I187" s="133"/>
      <c r="J187" s="132"/>
      <c r="K187" s="133"/>
      <c r="L187" s="132"/>
      <c r="N187" s="132"/>
      <c r="P187" s="132"/>
      <c r="R187" s="208"/>
      <c r="T187" s="132"/>
      <c r="V187" s="132"/>
    </row>
    <row r="188" spans="6:22" x14ac:dyDescent="0.25">
      <c r="F188" s="132"/>
      <c r="G188" s="133"/>
      <c r="H188" s="132"/>
      <c r="I188" s="133"/>
      <c r="J188" s="132"/>
      <c r="K188" s="133"/>
      <c r="L188" s="132"/>
      <c r="N188" s="132"/>
      <c r="P188" s="132"/>
      <c r="R188" s="208"/>
      <c r="T188" s="132"/>
      <c r="V188" s="132"/>
    </row>
    <row r="189" spans="6:22" x14ac:dyDescent="0.25">
      <c r="F189" s="132"/>
      <c r="G189" s="133"/>
      <c r="H189" s="132"/>
      <c r="I189" s="133"/>
      <c r="J189" s="132"/>
      <c r="K189" s="133"/>
      <c r="L189" s="132"/>
      <c r="N189" s="132"/>
      <c r="P189" s="132"/>
      <c r="R189" s="208"/>
      <c r="T189" s="132"/>
      <c r="V189" s="132"/>
    </row>
    <row r="190" spans="6:22" x14ac:dyDescent="0.25">
      <c r="F190" s="132"/>
      <c r="G190" s="133"/>
      <c r="H190" s="132"/>
      <c r="I190" s="133"/>
      <c r="J190" s="132"/>
      <c r="K190" s="133"/>
      <c r="L190" s="132"/>
      <c r="N190" s="132"/>
      <c r="P190" s="132"/>
      <c r="R190" s="208"/>
      <c r="T190" s="132"/>
      <c r="V190" s="132"/>
    </row>
    <row r="191" spans="6:22" x14ac:dyDescent="0.25">
      <c r="F191" s="132"/>
      <c r="G191" s="133"/>
      <c r="H191" s="132"/>
      <c r="I191" s="133"/>
      <c r="J191" s="132"/>
      <c r="K191" s="133"/>
      <c r="L191" s="132"/>
      <c r="N191" s="132"/>
      <c r="P191" s="132"/>
      <c r="R191" s="208"/>
      <c r="T191" s="132"/>
      <c r="V191" s="132"/>
    </row>
    <row r="192" spans="6:22" x14ac:dyDescent="0.25">
      <c r="F192" s="132"/>
      <c r="G192" s="133"/>
      <c r="H192" s="132"/>
      <c r="I192" s="133"/>
      <c r="J192" s="132"/>
      <c r="K192" s="133"/>
      <c r="L192" s="132"/>
      <c r="N192" s="132"/>
      <c r="P192" s="132"/>
      <c r="R192" s="208"/>
      <c r="T192" s="132"/>
      <c r="V192" s="132"/>
    </row>
    <row r="193" spans="6:22" x14ac:dyDescent="0.25">
      <c r="F193" s="132"/>
      <c r="G193" s="133"/>
      <c r="H193" s="132"/>
      <c r="I193" s="133"/>
      <c r="J193" s="132"/>
      <c r="K193" s="133"/>
      <c r="L193" s="132"/>
      <c r="N193" s="132"/>
      <c r="P193" s="132"/>
      <c r="R193" s="208"/>
      <c r="T193" s="132"/>
      <c r="V193" s="132"/>
    </row>
    <row r="194" spans="6:22" x14ac:dyDescent="0.25">
      <c r="F194" s="132"/>
      <c r="G194" s="133"/>
      <c r="H194" s="132"/>
      <c r="I194" s="133"/>
      <c r="J194" s="132"/>
      <c r="K194" s="133"/>
      <c r="L194" s="132"/>
      <c r="N194" s="132"/>
      <c r="P194" s="132"/>
      <c r="R194" s="208"/>
      <c r="T194" s="132"/>
      <c r="V194" s="132"/>
    </row>
    <row r="195" spans="6:22" x14ac:dyDescent="0.25">
      <c r="F195" s="132"/>
      <c r="G195" s="133"/>
      <c r="H195" s="132"/>
      <c r="I195" s="133"/>
      <c r="J195" s="132"/>
      <c r="K195" s="133"/>
      <c r="L195" s="132"/>
      <c r="N195" s="132"/>
      <c r="P195" s="132"/>
      <c r="R195" s="208"/>
      <c r="T195" s="132"/>
      <c r="V195" s="132"/>
    </row>
    <row r="196" spans="6:22" x14ac:dyDescent="0.25">
      <c r="F196" s="132"/>
      <c r="G196" s="133"/>
      <c r="H196" s="132"/>
      <c r="I196" s="133"/>
      <c r="J196" s="132"/>
      <c r="K196" s="133"/>
      <c r="L196" s="132"/>
      <c r="N196" s="132"/>
      <c r="P196" s="132"/>
      <c r="R196" s="208"/>
      <c r="T196" s="132"/>
      <c r="V196" s="132"/>
    </row>
    <row r="197" spans="6:22" x14ac:dyDescent="0.25">
      <c r="F197" s="132"/>
      <c r="G197" s="133"/>
      <c r="H197" s="132"/>
      <c r="I197" s="133"/>
      <c r="J197" s="132"/>
      <c r="K197" s="133"/>
      <c r="L197" s="132"/>
      <c r="N197" s="132"/>
      <c r="P197" s="132"/>
      <c r="R197" s="208"/>
      <c r="T197" s="132"/>
      <c r="V197" s="132"/>
    </row>
    <row r="198" spans="6:22" x14ac:dyDescent="0.25">
      <c r="F198" s="132"/>
      <c r="G198" s="133"/>
      <c r="H198" s="132"/>
      <c r="I198" s="133"/>
      <c r="J198" s="132"/>
      <c r="K198" s="133"/>
      <c r="L198" s="132"/>
      <c r="N198" s="132"/>
      <c r="P198" s="132"/>
      <c r="R198" s="208"/>
      <c r="T198" s="132"/>
      <c r="V198" s="132"/>
    </row>
    <row r="199" spans="6:22" x14ac:dyDescent="0.25">
      <c r="F199" s="132"/>
      <c r="G199" s="133"/>
      <c r="H199" s="132"/>
      <c r="I199" s="133"/>
      <c r="J199" s="132"/>
      <c r="K199" s="133"/>
      <c r="L199" s="132"/>
      <c r="N199" s="132"/>
      <c r="P199" s="132"/>
      <c r="R199" s="208"/>
      <c r="T199" s="132"/>
      <c r="V199" s="132"/>
    </row>
    <row r="200" spans="6:22" x14ac:dyDescent="0.25">
      <c r="F200" s="132"/>
      <c r="G200" s="133"/>
      <c r="H200" s="132"/>
      <c r="I200" s="133"/>
      <c r="J200" s="132"/>
      <c r="K200" s="133"/>
      <c r="L200" s="132"/>
      <c r="N200" s="132"/>
      <c r="P200" s="132"/>
      <c r="R200" s="208"/>
      <c r="T200" s="132"/>
      <c r="V200" s="132"/>
    </row>
    <row r="201" spans="6:22" x14ac:dyDescent="0.25">
      <c r="F201" s="132"/>
      <c r="G201" s="133"/>
      <c r="H201" s="132"/>
      <c r="I201" s="133"/>
      <c r="J201" s="132"/>
      <c r="K201" s="133"/>
      <c r="L201" s="132"/>
      <c r="N201" s="132"/>
      <c r="P201" s="132"/>
      <c r="R201" s="208"/>
      <c r="T201" s="132"/>
      <c r="V201" s="132"/>
    </row>
    <row r="202" spans="6:22" x14ac:dyDescent="0.25">
      <c r="F202" s="132"/>
      <c r="G202" s="133"/>
      <c r="H202" s="132"/>
      <c r="I202" s="133"/>
      <c r="J202" s="132"/>
      <c r="K202" s="133"/>
      <c r="L202" s="132"/>
      <c r="N202" s="132"/>
      <c r="P202" s="132"/>
      <c r="R202" s="208"/>
      <c r="T202" s="132"/>
      <c r="V202" s="132"/>
    </row>
    <row r="203" spans="6:22" x14ac:dyDescent="0.25">
      <c r="F203" s="132"/>
      <c r="G203" s="133"/>
      <c r="H203" s="132"/>
      <c r="I203" s="133"/>
      <c r="J203" s="132"/>
      <c r="K203" s="133"/>
      <c r="L203" s="132"/>
      <c r="N203" s="132"/>
      <c r="P203" s="132"/>
      <c r="R203" s="208"/>
      <c r="T203" s="132"/>
      <c r="V203" s="132"/>
    </row>
    <row r="204" spans="6:22" x14ac:dyDescent="0.25">
      <c r="F204" s="132"/>
      <c r="G204" s="133"/>
      <c r="H204" s="132"/>
      <c r="I204" s="133"/>
      <c r="J204" s="132"/>
      <c r="K204" s="133"/>
      <c r="L204" s="132"/>
      <c r="N204" s="132"/>
      <c r="P204" s="132"/>
      <c r="R204" s="208"/>
      <c r="T204" s="132"/>
      <c r="V204" s="132"/>
    </row>
    <row r="205" spans="6:22" x14ac:dyDescent="0.25">
      <c r="F205" s="132"/>
      <c r="G205" s="133"/>
      <c r="H205" s="132"/>
      <c r="I205" s="133"/>
      <c r="J205" s="132"/>
      <c r="K205" s="133"/>
      <c r="L205" s="132"/>
      <c r="N205" s="132"/>
      <c r="P205" s="132"/>
      <c r="R205" s="208"/>
      <c r="T205" s="132"/>
      <c r="V205" s="132"/>
    </row>
    <row r="206" spans="6:22" x14ac:dyDescent="0.25">
      <c r="F206" s="132"/>
      <c r="G206" s="133"/>
      <c r="H206" s="132"/>
      <c r="I206" s="133"/>
      <c r="J206" s="132"/>
      <c r="K206" s="133"/>
      <c r="L206" s="132"/>
      <c r="N206" s="132"/>
      <c r="P206" s="132"/>
      <c r="R206" s="208"/>
      <c r="T206" s="132"/>
      <c r="V206" s="132"/>
    </row>
    <row r="207" spans="6:22" x14ac:dyDescent="0.25">
      <c r="F207" s="132"/>
      <c r="G207" s="133"/>
      <c r="H207" s="132"/>
      <c r="I207" s="133"/>
      <c r="J207" s="132"/>
      <c r="K207" s="133"/>
      <c r="L207" s="132"/>
      <c r="N207" s="132"/>
      <c r="P207" s="132"/>
      <c r="R207" s="208"/>
      <c r="T207" s="132"/>
      <c r="V207" s="132"/>
    </row>
    <row r="208" spans="6:22" x14ac:dyDescent="0.25">
      <c r="F208" s="132"/>
      <c r="G208" s="133"/>
      <c r="H208" s="132"/>
      <c r="I208" s="133"/>
      <c r="J208" s="132"/>
      <c r="K208" s="133"/>
      <c r="L208" s="132"/>
      <c r="N208" s="132"/>
      <c r="P208" s="132"/>
      <c r="R208" s="208"/>
      <c r="T208" s="132"/>
      <c r="V208" s="132"/>
    </row>
    <row r="209" spans="6:22" x14ac:dyDescent="0.25">
      <c r="F209" s="132"/>
      <c r="G209" s="133"/>
      <c r="H209" s="132"/>
      <c r="I209" s="133"/>
      <c r="J209" s="132"/>
      <c r="K209" s="133"/>
      <c r="L209" s="132"/>
      <c r="N209" s="132"/>
      <c r="P209" s="132"/>
      <c r="R209" s="208"/>
      <c r="T209" s="132"/>
      <c r="V209" s="132"/>
    </row>
    <row r="210" spans="6:22" x14ac:dyDescent="0.25">
      <c r="F210" s="132"/>
      <c r="G210" s="133"/>
      <c r="H210" s="132"/>
      <c r="I210" s="133"/>
      <c r="J210" s="132"/>
      <c r="K210" s="133"/>
      <c r="L210" s="132"/>
      <c r="N210" s="132"/>
      <c r="P210" s="132"/>
      <c r="R210" s="208"/>
      <c r="T210" s="132"/>
      <c r="V210" s="132"/>
    </row>
    <row r="211" spans="6:22" x14ac:dyDescent="0.25">
      <c r="F211" s="132"/>
      <c r="G211" s="133"/>
      <c r="H211" s="132"/>
      <c r="I211" s="133"/>
      <c r="J211" s="132"/>
      <c r="K211" s="133"/>
      <c r="L211" s="132"/>
      <c r="N211" s="132"/>
      <c r="P211" s="132"/>
      <c r="R211" s="208"/>
      <c r="T211" s="132"/>
      <c r="V211" s="132"/>
    </row>
    <row r="212" spans="6:22" x14ac:dyDescent="0.25">
      <c r="F212" s="132"/>
      <c r="G212" s="133"/>
      <c r="H212" s="132"/>
      <c r="I212" s="133"/>
      <c r="J212" s="132"/>
      <c r="K212" s="133"/>
      <c r="L212" s="132"/>
      <c r="N212" s="132"/>
      <c r="P212" s="132"/>
      <c r="R212" s="208"/>
      <c r="T212" s="132"/>
      <c r="V212" s="132"/>
    </row>
    <row r="213" spans="6:22" x14ac:dyDescent="0.25">
      <c r="F213" s="132"/>
      <c r="G213" s="133"/>
      <c r="H213" s="132"/>
      <c r="I213" s="133"/>
      <c r="J213" s="132"/>
      <c r="K213" s="133"/>
      <c r="L213" s="132"/>
      <c r="N213" s="132"/>
      <c r="P213" s="132"/>
      <c r="R213" s="208"/>
      <c r="T213" s="132"/>
      <c r="V213" s="132"/>
    </row>
    <row r="214" spans="6:22" x14ac:dyDescent="0.25">
      <c r="F214" s="132"/>
      <c r="G214" s="133"/>
      <c r="H214" s="132"/>
      <c r="I214" s="133"/>
      <c r="J214" s="132"/>
      <c r="K214" s="133"/>
      <c r="L214" s="132"/>
      <c r="N214" s="132"/>
      <c r="P214" s="132"/>
      <c r="R214" s="208"/>
      <c r="T214" s="132"/>
      <c r="V214" s="132"/>
    </row>
    <row r="215" spans="6:22" x14ac:dyDescent="0.25">
      <c r="F215" s="132"/>
      <c r="G215" s="133"/>
      <c r="H215" s="132"/>
      <c r="I215" s="133"/>
      <c r="J215" s="132"/>
      <c r="K215" s="133"/>
      <c r="L215" s="132"/>
      <c r="N215" s="132"/>
      <c r="P215" s="132"/>
      <c r="R215" s="208"/>
      <c r="T215" s="132"/>
      <c r="V215" s="132"/>
    </row>
    <row r="216" spans="6:22" x14ac:dyDescent="0.25">
      <c r="F216" s="132"/>
      <c r="G216" s="133"/>
      <c r="H216" s="132"/>
      <c r="I216" s="133"/>
      <c r="J216" s="132"/>
      <c r="K216" s="133"/>
      <c r="L216" s="132"/>
      <c r="N216" s="132"/>
      <c r="P216" s="132"/>
      <c r="R216" s="208"/>
      <c r="T216" s="132"/>
      <c r="V216" s="132"/>
    </row>
    <row r="217" spans="6:22" x14ac:dyDescent="0.25">
      <c r="F217" s="132"/>
      <c r="G217" s="133"/>
      <c r="H217" s="132"/>
      <c r="I217" s="133"/>
      <c r="J217" s="132"/>
      <c r="K217" s="133"/>
      <c r="L217" s="132"/>
      <c r="N217" s="132"/>
      <c r="P217" s="132"/>
      <c r="R217" s="208"/>
      <c r="T217" s="132"/>
      <c r="V217" s="132"/>
    </row>
    <row r="218" spans="6:22" x14ac:dyDescent="0.25">
      <c r="F218" s="132"/>
      <c r="G218" s="133"/>
      <c r="H218" s="132"/>
      <c r="I218" s="133"/>
      <c r="J218" s="132"/>
      <c r="K218" s="133"/>
      <c r="L218" s="132"/>
      <c r="N218" s="132"/>
      <c r="P218" s="132"/>
      <c r="R218" s="208"/>
      <c r="T218" s="132"/>
      <c r="V218" s="132"/>
    </row>
    <row r="219" spans="6:22" x14ac:dyDescent="0.25">
      <c r="F219" s="132"/>
      <c r="G219" s="133"/>
      <c r="H219" s="132"/>
      <c r="I219" s="133"/>
      <c r="J219" s="132"/>
      <c r="K219" s="133"/>
      <c r="L219" s="132"/>
      <c r="N219" s="132"/>
      <c r="P219" s="132"/>
      <c r="R219" s="208"/>
      <c r="T219" s="132"/>
      <c r="V219" s="132"/>
    </row>
    <row r="220" spans="6:22" x14ac:dyDescent="0.25">
      <c r="F220" s="132"/>
      <c r="G220" s="133"/>
      <c r="H220" s="132"/>
      <c r="I220" s="133"/>
      <c r="J220" s="132"/>
      <c r="K220" s="133"/>
      <c r="L220" s="132"/>
      <c r="N220" s="132"/>
      <c r="P220" s="132"/>
      <c r="R220" s="208"/>
      <c r="T220" s="132"/>
      <c r="V220" s="132"/>
    </row>
    <row r="221" spans="6:22" x14ac:dyDescent="0.25">
      <c r="F221" s="132"/>
      <c r="G221" s="133"/>
      <c r="H221" s="132"/>
      <c r="I221" s="133"/>
      <c r="J221" s="132"/>
      <c r="K221" s="133"/>
      <c r="L221" s="132"/>
      <c r="N221" s="132"/>
      <c r="P221" s="132"/>
      <c r="R221" s="208"/>
      <c r="T221" s="132"/>
      <c r="V221" s="132"/>
    </row>
    <row r="222" spans="6:22" x14ac:dyDescent="0.25">
      <c r="F222" s="132"/>
      <c r="G222" s="133"/>
      <c r="H222" s="132"/>
      <c r="I222" s="133"/>
      <c r="J222" s="132"/>
      <c r="K222" s="133"/>
      <c r="L222" s="132"/>
      <c r="N222" s="132"/>
      <c r="P222" s="132"/>
      <c r="R222" s="208"/>
      <c r="T222" s="132"/>
      <c r="V222" s="132"/>
    </row>
    <row r="223" spans="6:22" x14ac:dyDescent="0.25">
      <c r="F223" s="132"/>
      <c r="G223" s="133"/>
      <c r="H223" s="132"/>
      <c r="I223" s="133"/>
      <c r="J223" s="132"/>
      <c r="K223" s="133"/>
      <c r="L223" s="132"/>
      <c r="N223" s="132"/>
      <c r="P223" s="132"/>
      <c r="R223" s="208"/>
      <c r="T223" s="132"/>
      <c r="V223" s="132"/>
    </row>
    <row r="224" spans="6:22" x14ac:dyDescent="0.25">
      <c r="F224" s="132"/>
      <c r="G224" s="133"/>
      <c r="H224" s="132"/>
      <c r="I224" s="133"/>
      <c r="J224" s="132"/>
      <c r="K224" s="133"/>
      <c r="L224" s="132"/>
      <c r="N224" s="132"/>
      <c r="P224" s="132"/>
      <c r="R224" s="208"/>
      <c r="T224" s="132"/>
      <c r="V224" s="132"/>
    </row>
    <row r="225" spans="6:22" x14ac:dyDescent="0.25">
      <c r="F225" s="132"/>
      <c r="G225" s="133"/>
      <c r="H225" s="132"/>
      <c r="I225" s="133"/>
      <c r="J225" s="132"/>
      <c r="K225" s="133"/>
      <c r="L225" s="132"/>
      <c r="N225" s="132"/>
      <c r="P225" s="132"/>
      <c r="R225" s="208"/>
      <c r="T225" s="132"/>
      <c r="V225" s="132"/>
    </row>
    <row r="226" spans="6:22" x14ac:dyDescent="0.25">
      <c r="F226" s="132"/>
      <c r="G226" s="133"/>
      <c r="H226" s="132"/>
      <c r="I226" s="133"/>
      <c r="J226" s="132"/>
      <c r="K226" s="133"/>
      <c r="L226" s="132"/>
      <c r="N226" s="132"/>
      <c r="P226" s="132"/>
      <c r="R226" s="208"/>
      <c r="T226" s="132"/>
      <c r="V226" s="132"/>
    </row>
    <row r="227" spans="6:22" x14ac:dyDescent="0.25">
      <c r="F227" s="132"/>
      <c r="G227" s="133"/>
      <c r="H227" s="132"/>
      <c r="I227" s="133"/>
      <c r="J227" s="132"/>
      <c r="K227" s="133"/>
      <c r="L227" s="132"/>
      <c r="N227" s="132"/>
      <c r="P227" s="132"/>
      <c r="R227" s="208"/>
      <c r="T227" s="132"/>
      <c r="V227" s="132"/>
    </row>
    <row r="228" spans="6:22" x14ac:dyDescent="0.25">
      <c r="F228" s="132"/>
      <c r="G228" s="133"/>
      <c r="H228" s="132"/>
      <c r="I228" s="133"/>
      <c r="J228" s="132"/>
      <c r="K228" s="133"/>
      <c r="L228" s="132"/>
      <c r="N228" s="132"/>
      <c r="P228" s="132"/>
      <c r="R228" s="208"/>
      <c r="T228" s="132"/>
      <c r="V228" s="132"/>
    </row>
    <row r="229" spans="6:22" x14ac:dyDescent="0.25">
      <c r="F229" s="132"/>
      <c r="G229" s="133"/>
      <c r="H229" s="132"/>
      <c r="I229" s="133"/>
      <c r="J229" s="132"/>
      <c r="K229" s="133"/>
      <c r="L229" s="132"/>
      <c r="N229" s="132"/>
      <c r="P229" s="132"/>
      <c r="R229" s="208"/>
      <c r="T229" s="132"/>
      <c r="V229" s="132"/>
    </row>
    <row r="230" spans="6:22" x14ac:dyDescent="0.25">
      <c r="F230" s="132"/>
      <c r="G230" s="133"/>
      <c r="H230" s="132"/>
      <c r="I230" s="133"/>
      <c r="J230" s="132"/>
      <c r="K230" s="133"/>
      <c r="L230" s="132"/>
      <c r="N230" s="132"/>
      <c r="P230" s="132"/>
      <c r="R230" s="208"/>
      <c r="T230" s="132"/>
      <c r="V230" s="132"/>
    </row>
    <row r="231" spans="6:22" x14ac:dyDescent="0.25">
      <c r="F231" s="132"/>
      <c r="G231" s="133"/>
      <c r="H231" s="132"/>
      <c r="I231" s="133"/>
      <c r="J231" s="132"/>
      <c r="K231" s="133"/>
      <c r="L231" s="132"/>
      <c r="N231" s="132"/>
      <c r="P231" s="132"/>
      <c r="R231" s="208"/>
      <c r="T231" s="132"/>
      <c r="V231" s="132"/>
    </row>
    <row r="232" spans="6:22" x14ac:dyDescent="0.25">
      <c r="F232" s="132"/>
      <c r="G232" s="133"/>
      <c r="H232" s="132"/>
      <c r="I232" s="133"/>
      <c r="J232" s="132"/>
      <c r="K232" s="133"/>
      <c r="L232" s="132"/>
      <c r="N232" s="132"/>
      <c r="P232" s="132"/>
      <c r="R232" s="208"/>
      <c r="T232" s="132"/>
      <c r="V232" s="132"/>
    </row>
    <row r="233" spans="6:22" x14ac:dyDescent="0.25">
      <c r="F233" s="132"/>
      <c r="G233" s="133"/>
      <c r="H233" s="132"/>
      <c r="I233" s="133"/>
      <c r="J233" s="132"/>
      <c r="K233" s="133"/>
      <c r="L233" s="132"/>
      <c r="N233" s="132"/>
      <c r="P233" s="132"/>
      <c r="R233" s="208"/>
      <c r="T233" s="132"/>
      <c r="V233" s="132"/>
    </row>
    <row r="234" spans="6:22" x14ac:dyDescent="0.25">
      <c r="F234" s="132"/>
      <c r="G234" s="133"/>
      <c r="H234" s="132"/>
      <c r="I234" s="133"/>
      <c r="J234" s="132"/>
      <c r="K234" s="133"/>
      <c r="L234" s="132"/>
      <c r="N234" s="132"/>
      <c r="P234" s="132"/>
      <c r="R234" s="208"/>
      <c r="T234" s="132"/>
      <c r="V234" s="132"/>
    </row>
    <row r="235" spans="6:22" x14ac:dyDescent="0.25">
      <c r="F235" s="132"/>
      <c r="G235" s="133"/>
      <c r="H235" s="132"/>
      <c r="I235" s="133"/>
      <c r="J235" s="132"/>
      <c r="K235" s="133"/>
      <c r="L235" s="132"/>
      <c r="N235" s="132"/>
      <c r="P235" s="132"/>
      <c r="R235" s="208"/>
      <c r="T235" s="132"/>
      <c r="V235" s="132"/>
    </row>
    <row r="236" spans="6:22" x14ac:dyDescent="0.25">
      <c r="F236" s="132"/>
      <c r="G236" s="133"/>
      <c r="H236" s="132"/>
      <c r="I236" s="133"/>
      <c r="J236" s="132"/>
      <c r="K236" s="133"/>
      <c r="L236" s="132"/>
      <c r="N236" s="132"/>
      <c r="P236" s="132"/>
      <c r="R236" s="208"/>
      <c r="T236" s="132"/>
      <c r="V236" s="132"/>
    </row>
    <row r="237" spans="6:22" x14ac:dyDescent="0.25">
      <c r="F237" s="132"/>
      <c r="G237" s="133"/>
      <c r="H237" s="132"/>
      <c r="I237" s="133"/>
      <c r="J237" s="132"/>
      <c r="K237" s="133"/>
      <c r="L237" s="132"/>
      <c r="N237" s="132"/>
      <c r="P237" s="132"/>
      <c r="R237" s="208"/>
      <c r="T237" s="132"/>
      <c r="V237" s="132"/>
    </row>
    <row r="238" spans="6:22" x14ac:dyDescent="0.25">
      <c r="F238" s="132"/>
      <c r="G238" s="133"/>
      <c r="H238" s="132"/>
      <c r="I238" s="133"/>
      <c r="J238" s="132"/>
      <c r="K238" s="133"/>
      <c r="L238" s="132"/>
      <c r="N238" s="132"/>
      <c r="P238" s="132"/>
      <c r="R238" s="208"/>
      <c r="T238" s="132"/>
      <c r="V238" s="132"/>
    </row>
    <row r="239" spans="6:22" x14ac:dyDescent="0.25">
      <c r="F239" s="132"/>
      <c r="G239" s="133"/>
      <c r="H239" s="132"/>
      <c r="I239" s="133"/>
      <c r="J239" s="132"/>
      <c r="K239" s="133"/>
      <c r="L239" s="132"/>
      <c r="N239" s="132"/>
      <c r="P239" s="132"/>
      <c r="R239" s="208"/>
      <c r="T239" s="132"/>
      <c r="V239" s="132"/>
    </row>
    <row r="240" spans="6:22" x14ac:dyDescent="0.25">
      <c r="F240" s="132"/>
      <c r="G240" s="133"/>
      <c r="H240" s="132"/>
      <c r="I240" s="133"/>
      <c r="J240" s="132"/>
      <c r="K240" s="133"/>
      <c r="L240" s="132"/>
      <c r="N240" s="132"/>
      <c r="P240" s="132"/>
      <c r="R240" s="208"/>
      <c r="T240" s="132"/>
      <c r="V240" s="132"/>
    </row>
    <row r="241" spans="6:22" x14ac:dyDescent="0.25">
      <c r="F241" s="132"/>
      <c r="G241" s="133"/>
      <c r="H241" s="132"/>
      <c r="I241" s="133"/>
      <c r="J241" s="132"/>
      <c r="K241" s="133"/>
      <c r="L241" s="132"/>
      <c r="N241" s="132"/>
      <c r="P241" s="132"/>
      <c r="R241" s="208"/>
      <c r="T241" s="132"/>
      <c r="V241" s="132"/>
    </row>
    <row r="242" spans="6:22" x14ac:dyDescent="0.25">
      <c r="F242" s="132"/>
      <c r="G242" s="133"/>
      <c r="H242" s="132"/>
      <c r="I242" s="133"/>
      <c r="J242" s="132"/>
      <c r="K242" s="133"/>
      <c r="L242" s="132"/>
      <c r="N242" s="132"/>
      <c r="P242" s="132"/>
      <c r="R242" s="208"/>
      <c r="T242" s="132"/>
      <c r="V242" s="132"/>
    </row>
    <row r="243" spans="6:22" x14ac:dyDescent="0.25">
      <c r="F243" s="132"/>
      <c r="G243" s="133"/>
      <c r="H243" s="132"/>
      <c r="I243" s="133"/>
      <c r="J243" s="132"/>
      <c r="K243" s="133"/>
      <c r="L243" s="132"/>
      <c r="N243" s="132"/>
      <c r="P243" s="132"/>
      <c r="R243" s="208"/>
      <c r="T243" s="132"/>
      <c r="V243" s="132"/>
    </row>
    <row r="244" spans="6:22" x14ac:dyDescent="0.25">
      <c r="F244" s="132"/>
      <c r="G244" s="133"/>
      <c r="H244" s="132"/>
      <c r="I244" s="133"/>
      <c r="J244" s="132"/>
      <c r="K244" s="133"/>
      <c r="L244" s="132"/>
      <c r="N244" s="132"/>
      <c r="P244" s="132"/>
      <c r="R244" s="208"/>
      <c r="T244" s="132"/>
      <c r="V244" s="132"/>
    </row>
    <row r="245" spans="6:22" x14ac:dyDescent="0.25">
      <c r="F245" s="132"/>
      <c r="G245" s="133"/>
      <c r="H245" s="132"/>
      <c r="I245" s="133"/>
      <c r="J245" s="132"/>
      <c r="K245" s="133"/>
      <c r="L245" s="132"/>
      <c r="N245" s="132"/>
      <c r="P245" s="132"/>
      <c r="R245" s="208"/>
      <c r="T245" s="132"/>
      <c r="V245" s="132"/>
    </row>
    <row r="246" spans="6:22" x14ac:dyDescent="0.25">
      <c r="F246" s="132"/>
      <c r="G246" s="133"/>
      <c r="H246" s="132"/>
      <c r="I246" s="133"/>
      <c r="J246" s="132"/>
      <c r="K246" s="133"/>
      <c r="L246" s="132"/>
      <c r="N246" s="132"/>
      <c r="P246" s="132"/>
      <c r="R246" s="208"/>
      <c r="T246" s="132"/>
      <c r="V246" s="132"/>
    </row>
    <row r="247" spans="6:22" x14ac:dyDescent="0.25">
      <c r="F247" s="132"/>
      <c r="G247" s="133"/>
      <c r="H247" s="132"/>
      <c r="I247" s="133"/>
      <c r="J247" s="132"/>
      <c r="K247" s="133"/>
      <c r="L247" s="132"/>
      <c r="N247" s="132"/>
      <c r="P247" s="132"/>
      <c r="R247" s="208"/>
      <c r="T247" s="132"/>
      <c r="V247" s="132"/>
    </row>
    <row r="248" spans="6:22" x14ac:dyDescent="0.25">
      <c r="F248" s="132"/>
      <c r="G248" s="133"/>
      <c r="H248" s="132"/>
      <c r="I248" s="133"/>
      <c r="J248" s="132"/>
      <c r="K248" s="133"/>
      <c r="L248" s="132"/>
      <c r="N248" s="132"/>
      <c r="P248" s="132"/>
      <c r="R248" s="208"/>
      <c r="T248" s="132"/>
      <c r="V248" s="132"/>
    </row>
    <row r="249" spans="6:22" x14ac:dyDescent="0.25">
      <c r="F249" s="132"/>
      <c r="G249" s="133"/>
      <c r="H249" s="132"/>
      <c r="I249" s="133"/>
      <c r="J249" s="132"/>
      <c r="K249" s="133"/>
      <c r="L249" s="132"/>
      <c r="N249" s="132"/>
      <c r="P249" s="132"/>
      <c r="R249" s="208"/>
      <c r="T249" s="132"/>
      <c r="V249" s="132"/>
    </row>
    <row r="250" spans="6:22" x14ac:dyDescent="0.25">
      <c r="F250" s="132"/>
      <c r="G250" s="133"/>
      <c r="H250" s="132"/>
      <c r="I250" s="133"/>
      <c r="J250" s="132"/>
      <c r="K250" s="133"/>
      <c r="L250" s="132"/>
      <c r="N250" s="132"/>
      <c r="P250" s="132"/>
      <c r="R250" s="208"/>
      <c r="T250" s="132"/>
      <c r="V250" s="132"/>
    </row>
    <row r="251" spans="6:22" x14ac:dyDescent="0.25">
      <c r="F251" s="132"/>
      <c r="G251" s="133"/>
      <c r="H251" s="132"/>
      <c r="I251" s="133"/>
      <c r="J251" s="132"/>
      <c r="K251" s="133"/>
      <c r="L251" s="132"/>
      <c r="N251" s="132"/>
      <c r="P251" s="132"/>
      <c r="R251" s="208"/>
      <c r="T251" s="132"/>
      <c r="V251" s="132"/>
    </row>
    <row r="252" spans="6:22" x14ac:dyDescent="0.25">
      <c r="F252" s="132"/>
      <c r="G252" s="133"/>
      <c r="H252" s="132"/>
      <c r="I252" s="133"/>
      <c r="J252" s="132"/>
      <c r="K252" s="133"/>
      <c r="L252" s="132"/>
      <c r="N252" s="132"/>
      <c r="P252" s="132"/>
      <c r="R252" s="208"/>
      <c r="T252" s="132"/>
      <c r="V252" s="132"/>
    </row>
    <row r="253" spans="6:22" x14ac:dyDescent="0.25">
      <c r="F253" s="132"/>
      <c r="G253" s="133"/>
      <c r="H253" s="132"/>
      <c r="I253" s="133"/>
      <c r="J253" s="132"/>
      <c r="K253" s="133"/>
      <c r="L253" s="132"/>
      <c r="N253" s="132"/>
      <c r="P253" s="132"/>
      <c r="R253" s="208"/>
      <c r="T253" s="132"/>
      <c r="V253" s="132"/>
    </row>
    <row r="254" spans="6:22" x14ac:dyDescent="0.25">
      <c r="F254" s="132"/>
      <c r="G254" s="133"/>
      <c r="H254" s="132"/>
      <c r="I254" s="133"/>
      <c r="J254" s="132"/>
      <c r="K254" s="133"/>
      <c r="L254" s="132"/>
      <c r="N254" s="132"/>
      <c r="P254" s="132"/>
      <c r="R254" s="208"/>
      <c r="T254" s="132"/>
      <c r="V254" s="132"/>
    </row>
    <row r="255" spans="6:22" x14ac:dyDescent="0.25">
      <c r="F255" s="132"/>
      <c r="G255" s="133"/>
      <c r="H255" s="132"/>
      <c r="I255" s="133"/>
      <c r="J255" s="132"/>
      <c r="K255" s="133"/>
      <c r="L255" s="132"/>
      <c r="N255" s="132"/>
      <c r="P255" s="132"/>
      <c r="R255" s="208"/>
      <c r="T255" s="132"/>
      <c r="V255" s="132"/>
    </row>
    <row r="256" spans="6:22" x14ac:dyDescent="0.25">
      <c r="F256" s="132"/>
      <c r="G256" s="133"/>
      <c r="H256" s="132"/>
      <c r="I256" s="133"/>
      <c r="J256" s="132"/>
      <c r="K256" s="133"/>
      <c r="L256" s="132"/>
      <c r="N256" s="132"/>
      <c r="P256" s="132"/>
      <c r="R256" s="208"/>
      <c r="T256" s="132"/>
      <c r="V256" s="132"/>
    </row>
    <row r="257" spans="6:22" x14ac:dyDescent="0.25">
      <c r="F257" s="132"/>
      <c r="G257" s="133"/>
      <c r="H257" s="132"/>
      <c r="I257" s="133"/>
      <c r="J257" s="132"/>
      <c r="K257" s="133"/>
      <c r="L257" s="132"/>
      <c r="N257" s="132"/>
      <c r="P257" s="132"/>
      <c r="R257" s="208"/>
      <c r="T257" s="132"/>
      <c r="V257" s="132"/>
    </row>
    <row r="258" spans="6:22" x14ac:dyDescent="0.25">
      <c r="F258" s="132"/>
      <c r="G258" s="133"/>
      <c r="H258" s="132"/>
      <c r="I258" s="133"/>
      <c r="J258" s="132"/>
      <c r="K258" s="133"/>
      <c r="L258" s="132"/>
      <c r="N258" s="132"/>
      <c r="P258" s="132"/>
      <c r="R258" s="208"/>
      <c r="T258" s="132"/>
      <c r="V258" s="132"/>
    </row>
    <row r="259" spans="6:22" x14ac:dyDescent="0.25">
      <c r="F259" s="132"/>
      <c r="G259" s="133"/>
      <c r="H259" s="132"/>
      <c r="I259" s="133"/>
      <c r="J259" s="132"/>
      <c r="K259" s="133"/>
      <c r="L259" s="132"/>
      <c r="N259" s="132"/>
      <c r="P259" s="132"/>
      <c r="R259" s="208"/>
      <c r="T259" s="132"/>
      <c r="V259" s="132"/>
    </row>
    <row r="260" spans="6:22" x14ac:dyDescent="0.25">
      <c r="F260" s="132"/>
      <c r="G260" s="133"/>
      <c r="H260" s="132"/>
      <c r="I260" s="133"/>
      <c r="J260" s="132"/>
      <c r="K260" s="133"/>
      <c r="L260" s="132"/>
      <c r="N260" s="132"/>
      <c r="P260" s="132"/>
      <c r="R260" s="208"/>
      <c r="T260" s="132"/>
      <c r="V260" s="132"/>
    </row>
    <row r="261" spans="6:22" x14ac:dyDescent="0.25">
      <c r="F261" s="132"/>
      <c r="G261" s="133"/>
      <c r="H261" s="132"/>
      <c r="I261" s="133"/>
      <c r="J261" s="132"/>
      <c r="K261" s="133"/>
      <c r="L261" s="132"/>
      <c r="N261" s="132"/>
      <c r="P261" s="132"/>
      <c r="R261" s="208"/>
      <c r="T261" s="132"/>
      <c r="V261" s="132"/>
    </row>
    <row r="262" spans="6:22" x14ac:dyDescent="0.25">
      <c r="F262" s="132"/>
      <c r="G262" s="133"/>
      <c r="H262" s="132"/>
      <c r="I262" s="133"/>
      <c r="J262" s="132"/>
      <c r="K262" s="133"/>
      <c r="L262" s="132"/>
      <c r="N262" s="132"/>
      <c r="P262" s="132"/>
      <c r="R262" s="208"/>
      <c r="T262" s="132"/>
      <c r="V262" s="132"/>
    </row>
    <row r="263" spans="6:22" x14ac:dyDescent="0.25">
      <c r="F263" s="132"/>
      <c r="G263" s="133"/>
      <c r="H263" s="132"/>
      <c r="I263" s="133"/>
      <c r="J263" s="132"/>
      <c r="K263" s="133"/>
      <c r="L263" s="132"/>
      <c r="N263" s="132"/>
      <c r="P263" s="132"/>
      <c r="R263" s="208"/>
      <c r="T263" s="132"/>
      <c r="V263" s="132"/>
    </row>
    <row r="264" spans="6:22" x14ac:dyDescent="0.25">
      <c r="F264" s="132"/>
      <c r="G264" s="133"/>
      <c r="H264" s="132"/>
      <c r="I264" s="133"/>
      <c r="J264" s="132"/>
      <c r="K264" s="133"/>
      <c r="L264" s="132"/>
      <c r="N264" s="132"/>
      <c r="P264" s="132"/>
      <c r="R264" s="208"/>
      <c r="T264" s="132"/>
      <c r="V264" s="132"/>
    </row>
    <row r="265" spans="6:22" x14ac:dyDescent="0.25">
      <c r="L265" s="132"/>
      <c r="N265" s="132"/>
      <c r="P265" s="132"/>
      <c r="R265" s="208"/>
      <c r="T265" s="132"/>
      <c r="V265" s="132"/>
    </row>
    <row r="266" spans="6:22" x14ac:dyDescent="0.25">
      <c r="L266" s="132"/>
      <c r="N266" s="132"/>
      <c r="P266" s="132"/>
      <c r="R266" s="208"/>
      <c r="T266" s="132"/>
      <c r="V266" s="132"/>
    </row>
    <row r="267" spans="6:22" x14ac:dyDescent="0.25">
      <c r="L267" s="132"/>
      <c r="N267" s="132"/>
      <c r="P267" s="132"/>
      <c r="R267" s="208"/>
      <c r="T267" s="132"/>
      <c r="V267" s="132"/>
    </row>
    <row r="268" spans="6:22" x14ac:dyDescent="0.25">
      <c r="L268" s="132"/>
      <c r="N268" s="132"/>
      <c r="P268" s="132"/>
      <c r="R268" s="208"/>
      <c r="T268" s="132"/>
      <c r="V268" s="132"/>
    </row>
    <row r="269" spans="6:22" x14ac:dyDescent="0.25">
      <c r="L269" s="132"/>
      <c r="N269" s="132"/>
      <c r="P269" s="132"/>
      <c r="R269" s="208"/>
      <c r="T269" s="132"/>
      <c r="V269" s="132"/>
    </row>
    <row r="270" spans="6:22" x14ac:dyDescent="0.25">
      <c r="L270" s="132"/>
      <c r="N270" s="132"/>
      <c r="P270" s="132"/>
      <c r="R270" s="208"/>
      <c r="T270" s="132"/>
      <c r="V270" s="132"/>
    </row>
    <row r="271" spans="6:22" x14ac:dyDescent="0.25">
      <c r="L271" s="132"/>
      <c r="N271" s="132"/>
      <c r="P271" s="132"/>
      <c r="R271" s="208"/>
      <c r="T271" s="132"/>
      <c r="V271" s="132"/>
    </row>
    <row r="272" spans="6:22" x14ac:dyDescent="0.25">
      <c r="L272" s="132"/>
      <c r="N272" s="132"/>
      <c r="P272" s="132"/>
      <c r="R272" s="208"/>
      <c r="T272" s="132"/>
      <c r="V272" s="132"/>
    </row>
    <row r="273" spans="12:22" x14ac:dyDescent="0.25">
      <c r="L273" s="132"/>
      <c r="N273" s="132"/>
      <c r="P273" s="132"/>
      <c r="R273" s="208"/>
      <c r="T273" s="132"/>
      <c r="V273" s="132"/>
    </row>
    <row r="274" spans="12:22" x14ac:dyDescent="0.25">
      <c r="L274" s="132"/>
      <c r="N274" s="132"/>
      <c r="P274" s="132"/>
      <c r="R274" s="208"/>
      <c r="T274" s="132"/>
      <c r="V274" s="132"/>
    </row>
    <row r="275" spans="12:22" x14ac:dyDescent="0.25">
      <c r="L275" s="132"/>
      <c r="N275" s="132"/>
      <c r="P275" s="132"/>
      <c r="R275" s="208"/>
      <c r="T275" s="132"/>
      <c r="V275" s="132"/>
    </row>
    <row r="276" spans="12:22" x14ac:dyDescent="0.25">
      <c r="L276" s="132"/>
      <c r="N276" s="132"/>
      <c r="P276" s="132"/>
      <c r="R276" s="208"/>
      <c r="T276" s="132"/>
      <c r="V276" s="132"/>
    </row>
    <row r="277" spans="12:22" x14ac:dyDescent="0.25">
      <c r="L277" s="132"/>
      <c r="N277" s="132"/>
      <c r="P277" s="132"/>
      <c r="R277" s="208"/>
      <c r="T277" s="132"/>
      <c r="V277" s="132"/>
    </row>
    <row r="278" spans="12:22" x14ac:dyDescent="0.25">
      <c r="L278" s="132"/>
      <c r="N278" s="132"/>
      <c r="P278" s="132"/>
      <c r="R278" s="208"/>
      <c r="T278" s="132"/>
      <c r="V278" s="132"/>
    </row>
    <row r="279" spans="12:22" x14ac:dyDescent="0.25">
      <c r="L279" s="132"/>
      <c r="N279" s="132"/>
      <c r="P279" s="132"/>
      <c r="R279" s="208"/>
      <c r="T279" s="132"/>
      <c r="V279" s="132"/>
    </row>
    <row r="280" spans="12:22" x14ac:dyDescent="0.25">
      <c r="L280" s="132"/>
      <c r="N280" s="132"/>
      <c r="P280" s="132"/>
      <c r="R280" s="208"/>
      <c r="T280" s="132"/>
      <c r="V280" s="132"/>
    </row>
    <row r="281" spans="12:22" x14ac:dyDescent="0.25">
      <c r="L281" s="132"/>
      <c r="N281" s="132"/>
      <c r="P281" s="132"/>
      <c r="R281" s="208"/>
      <c r="T281" s="132"/>
      <c r="V281" s="132"/>
    </row>
    <row r="282" spans="12:22" x14ac:dyDescent="0.25">
      <c r="L282" s="132"/>
      <c r="N282" s="132"/>
      <c r="P282" s="132"/>
      <c r="R282" s="208"/>
      <c r="T282" s="132"/>
      <c r="V282" s="132"/>
    </row>
    <row r="283" spans="12:22" x14ac:dyDescent="0.25">
      <c r="L283" s="132"/>
      <c r="N283" s="132"/>
      <c r="P283" s="132"/>
      <c r="R283" s="208"/>
      <c r="T283" s="132"/>
      <c r="V283" s="132"/>
    </row>
    <row r="284" spans="12:22" x14ac:dyDescent="0.25">
      <c r="L284" s="132"/>
      <c r="N284" s="132"/>
      <c r="P284" s="132"/>
      <c r="R284" s="208"/>
      <c r="T284" s="132"/>
      <c r="V284" s="132"/>
    </row>
    <row r="285" spans="12:22" x14ac:dyDescent="0.25">
      <c r="L285" s="132"/>
      <c r="N285" s="132"/>
      <c r="P285" s="132"/>
      <c r="R285" s="208"/>
      <c r="T285" s="132"/>
      <c r="V285" s="132"/>
    </row>
    <row r="286" spans="12:22" x14ac:dyDescent="0.25">
      <c r="L286" s="132"/>
      <c r="N286" s="132"/>
      <c r="P286" s="132"/>
      <c r="R286" s="208"/>
      <c r="T286" s="132"/>
      <c r="V286" s="132"/>
    </row>
    <row r="287" spans="12:22" x14ac:dyDescent="0.25">
      <c r="L287" s="132"/>
      <c r="N287" s="132"/>
      <c r="P287" s="132"/>
      <c r="R287" s="208"/>
      <c r="T287" s="132"/>
      <c r="V287" s="132"/>
    </row>
    <row r="288" spans="12:22" x14ac:dyDescent="0.25">
      <c r="L288" s="132"/>
      <c r="N288" s="132"/>
      <c r="P288" s="132"/>
      <c r="R288" s="208"/>
      <c r="T288" s="132"/>
      <c r="V288" s="132"/>
    </row>
    <row r="289" spans="12:22" x14ac:dyDescent="0.25">
      <c r="L289" s="132"/>
      <c r="N289" s="132"/>
      <c r="P289" s="132"/>
      <c r="R289" s="208"/>
      <c r="T289" s="132"/>
      <c r="V289" s="132"/>
    </row>
    <row r="290" spans="12:22" x14ac:dyDescent="0.25">
      <c r="L290" s="132"/>
      <c r="N290" s="132"/>
      <c r="P290" s="132"/>
      <c r="R290" s="208"/>
      <c r="T290" s="132"/>
      <c r="V290" s="132"/>
    </row>
    <row r="291" spans="12:22" x14ac:dyDescent="0.25">
      <c r="L291" s="132"/>
      <c r="N291" s="132"/>
      <c r="P291" s="132"/>
      <c r="R291" s="208"/>
      <c r="T291" s="132"/>
      <c r="V291" s="132"/>
    </row>
    <row r="292" spans="12:22" x14ac:dyDescent="0.25">
      <c r="L292" s="132"/>
      <c r="N292" s="132"/>
      <c r="P292" s="132"/>
      <c r="R292" s="208"/>
      <c r="T292" s="132"/>
      <c r="V292" s="132"/>
    </row>
    <row r="293" spans="12:22" x14ac:dyDescent="0.25">
      <c r="L293" s="132"/>
      <c r="N293" s="132"/>
      <c r="P293" s="132"/>
      <c r="R293" s="208"/>
      <c r="T293" s="132"/>
      <c r="V293" s="132"/>
    </row>
    <row r="294" spans="12:22" x14ac:dyDescent="0.25">
      <c r="L294" s="132"/>
      <c r="N294" s="132"/>
      <c r="P294" s="132"/>
      <c r="R294" s="208"/>
      <c r="T294" s="132"/>
      <c r="V294" s="132"/>
    </row>
    <row r="295" spans="12:22" x14ac:dyDescent="0.25">
      <c r="L295" s="132"/>
      <c r="N295" s="132"/>
      <c r="P295" s="132"/>
      <c r="R295" s="208"/>
      <c r="T295" s="132"/>
      <c r="V295" s="132"/>
    </row>
    <row r="296" spans="12:22" x14ac:dyDescent="0.25">
      <c r="L296" s="132"/>
      <c r="N296" s="132"/>
      <c r="P296" s="132"/>
      <c r="R296" s="208"/>
      <c r="T296" s="132"/>
      <c r="V296" s="132"/>
    </row>
    <row r="297" spans="12:22" x14ac:dyDescent="0.25">
      <c r="L297" s="132"/>
      <c r="N297" s="132"/>
      <c r="P297" s="132"/>
      <c r="R297" s="208"/>
      <c r="T297" s="132"/>
      <c r="V297" s="132"/>
    </row>
    <row r="298" spans="12:22" x14ac:dyDescent="0.25">
      <c r="L298" s="132"/>
      <c r="N298" s="132"/>
      <c r="P298" s="132"/>
      <c r="R298" s="208"/>
      <c r="T298" s="132"/>
      <c r="V298" s="132"/>
    </row>
    <row r="299" spans="12:22" x14ac:dyDescent="0.25">
      <c r="L299" s="132"/>
      <c r="N299" s="132"/>
      <c r="P299" s="132"/>
      <c r="R299" s="208"/>
      <c r="T299" s="132"/>
      <c r="V299" s="132"/>
    </row>
    <row r="300" spans="12:22" x14ac:dyDescent="0.25">
      <c r="L300" s="132"/>
      <c r="N300" s="132"/>
      <c r="P300" s="132"/>
      <c r="R300" s="208"/>
      <c r="T300" s="132"/>
      <c r="V300" s="132"/>
    </row>
    <row r="301" spans="12:22" x14ac:dyDescent="0.25">
      <c r="L301" s="132"/>
      <c r="N301" s="132"/>
      <c r="P301" s="132"/>
      <c r="R301" s="208"/>
      <c r="T301" s="132"/>
      <c r="V301" s="132"/>
    </row>
    <row r="302" spans="12:22" x14ac:dyDescent="0.25">
      <c r="L302" s="132"/>
      <c r="N302" s="132"/>
      <c r="P302" s="132"/>
      <c r="R302" s="208"/>
      <c r="T302" s="132"/>
      <c r="V302" s="132"/>
    </row>
    <row r="303" spans="12:22" x14ac:dyDescent="0.25">
      <c r="L303" s="132"/>
      <c r="N303" s="132"/>
      <c r="P303" s="132"/>
      <c r="R303" s="208"/>
      <c r="T303" s="132"/>
      <c r="V303" s="132"/>
    </row>
    <row r="304" spans="12:22" x14ac:dyDescent="0.25">
      <c r="L304" s="132"/>
      <c r="N304" s="132"/>
      <c r="P304" s="132"/>
      <c r="R304" s="208"/>
      <c r="T304" s="132"/>
      <c r="V304" s="132"/>
    </row>
    <row r="305" spans="12:22" x14ac:dyDescent="0.25">
      <c r="L305" s="132"/>
      <c r="N305" s="132"/>
      <c r="P305" s="132"/>
      <c r="R305" s="208"/>
      <c r="T305" s="132"/>
      <c r="V305" s="132"/>
    </row>
    <row r="306" spans="12:22" x14ac:dyDescent="0.25">
      <c r="L306" s="132"/>
      <c r="N306" s="132"/>
      <c r="P306" s="132"/>
      <c r="R306" s="208"/>
      <c r="T306" s="132"/>
      <c r="V306" s="132"/>
    </row>
    <row r="307" spans="12:22" x14ac:dyDescent="0.25">
      <c r="L307" s="132"/>
      <c r="N307" s="132"/>
      <c r="P307" s="132"/>
      <c r="R307" s="208"/>
      <c r="T307" s="132"/>
      <c r="V307" s="132"/>
    </row>
    <row r="308" spans="12:22" x14ac:dyDescent="0.25">
      <c r="L308" s="132"/>
      <c r="N308" s="132"/>
      <c r="P308" s="132"/>
      <c r="R308" s="208"/>
      <c r="T308" s="132"/>
      <c r="V308" s="132"/>
    </row>
    <row r="309" spans="12:22" x14ac:dyDescent="0.25">
      <c r="L309" s="132"/>
      <c r="N309" s="132"/>
      <c r="P309" s="132"/>
      <c r="R309" s="208"/>
      <c r="T309" s="132"/>
      <c r="V309" s="132"/>
    </row>
    <row r="310" spans="12:22" x14ac:dyDescent="0.25">
      <c r="L310" s="132"/>
      <c r="N310" s="132"/>
      <c r="P310" s="132"/>
      <c r="R310" s="208"/>
      <c r="T310" s="132"/>
      <c r="V310" s="132"/>
    </row>
    <row r="311" spans="12:22" x14ac:dyDescent="0.25">
      <c r="L311" s="132"/>
      <c r="N311" s="132"/>
      <c r="P311" s="132"/>
      <c r="R311" s="208"/>
      <c r="T311" s="132"/>
      <c r="V311" s="132"/>
    </row>
    <row r="312" spans="12:22" x14ac:dyDescent="0.25">
      <c r="L312" s="132"/>
      <c r="N312" s="132"/>
      <c r="P312" s="132"/>
      <c r="R312" s="208"/>
      <c r="T312" s="132"/>
      <c r="V312" s="132"/>
    </row>
    <row r="313" spans="12:22" x14ac:dyDescent="0.25">
      <c r="L313" s="132"/>
      <c r="N313" s="132"/>
      <c r="P313" s="132"/>
      <c r="R313" s="208"/>
      <c r="T313" s="132"/>
      <c r="V313" s="132"/>
    </row>
    <row r="314" spans="12:22" x14ac:dyDescent="0.25">
      <c r="L314" s="132"/>
      <c r="N314" s="132"/>
      <c r="P314" s="132"/>
      <c r="R314" s="208"/>
      <c r="T314" s="132"/>
      <c r="V314" s="132"/>
    </row>
    <row r="315" spans="12:22" x14ac:dyDescent="0.25">
      <c r="L315" s="132"/>
      <c r="N315" s="132"/>
      <c r="P315" s="132"/>
      <c r="R315" s="208"/>
      <c r="T315" s="132"/>
      <c r="V315" s="132"/>
    </row>
    <row r="316" spans="12:22" x14ac:dyDescent="0.25">
      <c r="L316" s="132"/>
      <c r="N316" s="132"/>
      <c r="P316" s="132"/>
      <c r="R316" s="208"/>
      <c r="T316" s="132"/>
      <c r="V316" s="132"/>
    </row>
    <row r="317" spans="12:22" x14ac:dyDescent="0.25">
      <c r="L317" s="132"/>
      <c r="N317" s="132"/>
      <c r="P317" s="132"/>
      <c r="R317" s="208"/>
      <c r="T317" s="132"/>
      <c r="V317" s="132"/>
    </row>
    <row r="318" spans="12:22" x14ac:dyDescent="0.25">
      <c r="L318" s="132"/>
      <c r="N318" s="132"/>
      <c r="P318" s="132"/>
      <c r="R318" s="208"/>
      <c r="T318" s="132"/>
      <c r="V318" s="132"/>
    </row>
    <row r="319" spans="12:22" x14ac:dyDescent="0.25">
      <c r="L319" s="132"/>
      <c r="N319" s="132"/>
      <c r="P319" s="132"/>
      <c r="R319" s="208"/>
      <c r="T319" s="132"/>
      <c r="V319" s="132"/>
    </row>
    <row r="320" spans="12:22" x14ac:dyDescent="0.25">
      <c r="L320" s="132"/>
      <c r="N320" s="132"/>
      <c r="P320" s="132"/>
      <c r="R320" s="208"/>
      <c r="T320" s="132"/>
      <c r="V320" s="132"/>
    </row>
    <row r="321" spans="12:22" x14ac:dyDescent="0.25">
      <c r="L321" s="132"/>
      <c r="N321" s="132"/>
      <c r="P321" s="132"/>
      <c r="R321" s="208"/>
      <c r="T321" s="132"/>
      <c r="V321" s="132"/>
    </row>
    <row r="322" spans="12:22" x14ac:dyDescent="0.25">
      <c r="L322" s="132"/>
      <c r="N322" s="132"/>
      <c r="P322" s="132"/>
      <c r="R322" s="208"/>
      <c r="T322" s="132"/>
      <c r="V322" s="132"/>
    </row>
    <row r="323" spans="12:22" x14ac:dyDescent="0.25">
      <c r="L323" s="132"/>
      <c r="N323" s="132"/>
      <c r="P323" s="132"/>
      <c r="R323" s="208"/>
      <c r="T323" s="132"/>
      <c r="V323" s="132"/>
    </row>
    <row r="324" spans="12:22" x14ac:dyDescent="0.25">
      <c r="L324" s="132"/>
      <c r="N324" s="132"/>
      <c r="P324" s="132"/>
      <c r="R324" s="208"/>
      <c r="T324" s="132"/>
      <c r="V324" s="132"/>
    </row>
    <row r="325" spans="12:22" x14ac:dyDescent="0.25">
      <c r="L325" s="132"/>
      <c r="N325" s="132"/>
      <c r="P325" s="132"/>
      <c r="R325" s="208"/>
      <c r="T325" s="132"/>
      <c r="V325" s="132"/>
    </row>
    <row r="326" spans="12:22" x14ac:dyDescent="0.25">
      <c r="L326" s="132"/>
      <c r="N326" s="132"/>
      <c r="P326" s="132"/>
      <c r="R326" s="208"/>
      <c r="T326" s="132"/>
      <c r="V326" s="132"/>
    </row>
    <row r="327" spans="12:22" x14ac:dyDescent="0.25">
      <c r="L327" s="132"/>
      <c r="N327" s="132"/>
      <c r="P327" s="132"/>
      <c r="R327" s="208"/>
      <c r="T327" s="132"/>
      <c r="V327" s="132"/>
    </row>
    <row r="328" spans="12:22" x14ac:dyDescent="0.25">
      <c r="L328" s="132"/>
      <c r="N328" s="132"/>
      <c r="P328" s="132"/>
      <c r="R328" s="208"/>
      <c r="T328" s="132"/>
      <c r="V328" s="132"/>
    </row>
    <row r="329" spans="12:22" x14ac:dyDescent="0.25">
      <c r="L329" s="132"/>
      <c r="N329" s="132"/>
      <c r="P329" s="132"/>
      <c r="R329" s="208"/>
      <c r="T329" s="132"/>
      <c r="V329" s="132"/>
    </row>
    <row r="330" spans="12:22" x14ac:dyDescent="0.25">
      <c r="L330" s="132"/>
      <c r="N330" s="132"/>
      <c r="P330" s="132"/>
      <c r="R330" s="208"/>
      <c r="T330" s="132"/>
      <c r="V330" s="132"/>
    </row>
    <row r="331" spans="12:22" x14ac:dyDescent="0.25">
      <c r="L331" s="132"/>
      <c r="N331" s="132"/>
      <c r="P331" s="132"/>
      <c r="R331" s="208"/>
      <c r="T331" s="132"/>
      <c r="V331" s="132"/>
    </row>
    <row r="332" spans="12:22" x14ac:dyDescent="0.25">
      <c r="L332" s="132"/>
      <c r="N332" s="132"/>
      <c r="P332" s="132"/>
      <c r="R332" s="208"/>
      <c r="T332" s="132"/>
      <c r="V332" s="132"/>
    </row>
    <row r="333" spans="12:22" x14ac:dyDescent="0.25">
      <c r="L333" s="132"/>
      <c r="N333" s="132"/>
      <c r="P333" s="132"/>
      <c r="R333" s="208"/>
      <c r="T333" s="132"/>
      <c r="V333" s="132"/>
    </row>
    <row r="334" spans="12:22" x14ac:dyDescent="0.25">
      <c r="L334" s="132"/>
      <c r="N334" s="132"/>
      <c r="P334" s="132"/>
      <c r="R334" s="208"/>
      <c r="T334" s="132"/>
      <c r="V334" s="132"/>
    </row>
    <row r="335" spans="12:22" x14ac:dyDescent="0.25">
      <c r="L335" s="132"/>
      <c r="N335" s="132"/>
      <c r="P335" s="132"/>
      <c r="R335" s="208"/>
      <c r="T335" s="132"/>
      <c r="V335" s="132"/>
    </row>
    <row r="336" spans="12:22" x14ac:dyDescent="0.25">
      <c r="L336" s="132"/>
      <c r="N336" s="132"/>
      <c r="P336" s="132"/>
      <c r="R336" s="208"/>
      <c r="T336" s="132"/>
      <c r="V336" s="132"/>
    </row>
    <row r="337" spans="12:22" x14ac:dyDescent="0.25">
      <c r="L337" s="132"/>
      <c r="N337" s="132"/>
      <c r="P337" s="132"/>
      <c r="R337" s="208"/>
      <c r="T337" s="132"/>
      <c r="V337" s="132"/>
    </row>
    <row r="338" spans="12:22" x14ac:dyDescent="0.25">
      <c r="L338" s="132"/>
      <c r="N338" s="132"/>
      <c r="P338" s="132"/>
      <c r="R338" s="208"/>
      <c r="T338" s="132"/>
      <c r="V338" s="132"/>
    </row>
    <row r="339" spans="12:22" x14ac:dyDescent="0.25">
      <c r="L339" s="132"/>
      <c r="N339" s="132"/>
      <c r="P339" s="132"/>
      <c r="R339" s="208"/>
      <c r="T339" s="132"/>
      <c r="V339" s="132"/>
    </row>
    <row r="340" spans="12:22" x14ac:dyDescent="0.25">
      <c r="L340" s="132"/>
      <c r="N340" s="132"/>
      <c r="P340" s="132"/>
      <c r="R340" s="208"/>
      <c r="T340" s="132"/>
      <c r="V340" s="132"/>
    </row>
    <row r="341" spans="12:22" x14ac:dyDescent="0.25">
      <c r="L341" s="132"/>
      <c r="N341" s="132"/>
      <c r="P341" s="132"/>
      <c r="R341" s="208"/>
      <c r="T341" s="132"/>
      <c r="V341" s="132"/>
    </row>
    <row r="342" spans="12:22" x14ac:dyDescent="0.25">
      <c r="L342" s="132"/>
      <c r="N342" s="132"/>
      <c r="P342" s="132"/>
      <c r="R342" s="208"/>
      <c r="T342" s="132"/>
      <c r="V342" s="132"/>
    </row>
    <row r="343" spans="12:22" x14ac:dyDescent="0.25">
      <c r="L343" s="132"/>
      <c r="N343" s="132"/>
      <c r="P343" s="132"/>
      <c r="R343" s="208"/>
      <c r="T343" s="132"/>
      <c r="V343" s="132"/>
    </row>
    <row r="344" spans="12:22" x14ac:dyDescent="0.25">
      <c r="L344" s="132"/>
      <c r="N344" s="132"/>
      <c r="P344" s="132"/>
      <c r="R344" s="208"/>
      <c r="T344" s="132"/>
      <c r="V344" s="132"/>
    </row>
    <row r="345" spans="12:22" x14ac:dyDescent="0.25">
      <c r="L345" s="132"/>
      <c r="N345" s="132"/>
      <c r="P345" s="132"/>
      <c r="R345" s="208"/>
      <c r="T345" s="132"/>
      <c r="V345" s="132"/>
    </row>
    <row r="346" spans="12:22" x14ac:dyDescent="0.25">
      <c r="L346" s="132"/>
      <c r="N346" s="132"/>
      <c r="P346" s="132"/>
      <c r="R346" s="208"/>
      <c r="T346" s="132"/>
      <c r="V346" s="132"/>
    </row>
    <row r="347" spans="12:22" x14ac:dyDescent="0.25">
      <c r="L347" s="132"/>
      <c r="N347" s="132"/>
      <c r="P347" s="132"/>
      <c r="R347" s="208"/>
      <c r="T347" s="132"/>
      <c r="V347" s="132"/>
    </row>
    <row r="348" spans="12:22" x14ac:dyDescent="0.25">
      <c r="L348" s="132"/>
      <c r="N348" s="132"/>
      <c r="P348" s="132"/>
      <c r="R348" s="208"/>
      <c r="T348" s="132"/>
      <c r="V348" s="132"/>
    </row>
    <row r="349" spans="12:22" x14ac:dyDescent="0.25">
      <c r="L349" s="132"/>
      <c r="N349" s="132"/>
      <c r="P349" s="132"/>
      <c r="R349" s="208"/>
      <c r="T349" s="132"/>
      <c r="V349" s="132"/>
    </row>
    <row r="350" spans="12:22" x14ac:dyDescent="0.25">
      <c r="L350" s="132"/>
      <c r="N350" s="132"/>
      <c r="P350" s="132"/>
      <c r="R350" s="208"/>
      <c r="T350" s="132"/>
      <c r="V350" s="132"/>
    </row>
    <row r="351" spans="12:22" x14ac:dyDescent="0.25">
      <c r="L351" s="132"/>
      <c r="N351" s="132"/>
      <c r="P351" s="132"/>
      <c r="R351" s="208"/>
      <c r="T351" s="132"/>
      <c r="V351" s="132"/>
    </row>
    <row r="352" spans="12:22" x14ac:dyDescent="0.25">
      <c r="L352" s="132"/>
      <c r="N352" s="132"/>
      <c r="P352" s="132"/>
      <c r="R352" s="208"/>
      <c r="T352" s="132"/>
      <c r="V352" s="132"/>
    </row>
    <row r="353" spans="12:22" x14ac:dyDescent="0.25">
      <c r="L353" s="132"/>
      <c r="N353" s="132"/>
      <c r="P353" s="132"/>
      <c r="R353" s="208"/>
      <c r="T353" s="132"/>
      <c r="V353" s="132"/>
    </row>
  </sheetData>
  <mergeCells count="4">
    <mergeCell ref="O1:P1"/>
    <mergeCell ref="A3:M3"/>
    <mergeCell ref="A4:M4"/>
    <mergeCell ref="L7:M7"/>
  </mergeCells>
  <pageMargins left="0.75" right="0.4" top="0.4" bottom="0.38" header="0.25" footer="0.25"/>
  <pageSetup paperSize="17" scale="76" orientation="landscape" r:id="rId1"/>
  <headerFooter alignWithMargins="0">
    <oddHeader>&amp;R&amp;"Arial,Bold"Page &amp;P</oddHeader>
  </headerFooter>
  <rowBreaks count="3" manualBreakCount="3">
    <brk id="44" max="12" man="1"/>
    <brk id="68" max="12" man="1"/>
    <brk id="101" max="12" man="1"/>
  </rowBreaks>
  <colBreaks count="1" manualBreakCount="1">
    <brk id="18" max="115" man="1"/>
  </colBreaks>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DB4E2"/>
  </sheetPr>
  <dimension ref="A1:R44"/>
  <sheetViews>
    <sheetView view="pageLayout" zoomScale="50" zoomScaleNormal="100" zoomScalePageLayoutView="50" workbookViewId="0">
      <selection activeCell="B66" sqref="B66"/>
    </sheetView>
  </sheetViews>
  <sheetFormatPr defaultColWidth="8.88671875" defaultRowHeight="13.2" outlineLevelRow="1" outlineLevelCol="1" x14ac:dyDescent="0.25"/>
  <cols>
    <col min="1" max="1" width="8.88671875" style="139"/>
    <col min="2" max="2" width="53.88671875" style="136" customWidth="1"/>
    <col min="3" max="3" width="12.88671875" style="136" bestFit="1" customWidth="1"/>
    <col min="4" max="8" width="12.44140625" style="136" bestFit="1" customWidth="1" outlineLevel="1"/>
    <col min="9" max="15" width="12.88671875" style="136" bestFit="1" customWidth="1" outlineLevel="1"/>
    <col min="16" max="16" width="3.44140625" style="136" customWidth="1"/>
    <col min="17" max="17" width="6.88671875" style="139" customWidth="1"/>
    <col min="18" max="18" width="121.6640625" style="210" customWidth="1"/>
    <col min="19" max="256" width="8.88671875" style="136"/>
    <col min="257" max="257" width="53.88671875" style="136" bestFit="1" customWidth="1"/>
    <col min="258" max="258" width="2.109375" style="136" customWidth="1"/>
    <col min="259" max="259" width="10" style="136" bestFit="1" customWidth="1"/>
    <col min="260" max="260" width="9.44140625" style="136" bestFit="1" customWidth="1"/>
    <col min="261" max="261" width="10" style="136" customWidth="1"/>
    <col min="262" max="262" width="11" style="136" customWidth="1"/>
    <col min="263" max="263" width="10" style="136" customWidth="1"/>
    <col min="264" max="265" width="10.33203125" style="136" customWidth="1"/>
    <col min="266" max="267" width="10" style="136" customWidth="1"/>
    <col min="268" max="271" width="9" style="136" bestFit="1" customWidth="1"/>
    <col min="272" max="272" width="3.44140625" style="136" customWidth="1"/>
    <col min="273" max="273" width="6.88671875" style="136" customWidth="1"/>
    <col min="274" max="274" width="55.44140625" style="136" customWidth="1"/>
    <col min="275" max="512" width="8.88671875" style="136"/>
    <col min="513" max="513" width="53.88671875" style="136" bestFit="1" customWidth="1"/>
    <col min="514" max="514" width="2.109375" style="136" customWidth="1"/>
    <col min="515" max="515" width="10" style="136" bestFit="1" customWidth="1"/>
    <col min="516" max="516" width="9.44140625" style="136" bestFit="1" customWidth="1"/>
    <col min="517" max="517" width="10" style="136" customWidth="1"/>
    <col min="518" max="518" width="11" style="136" customWidth="1"/>
    <col min="519" max="519" width="10" style="136" customWidth="1"/>
    <col min="520" max="521" width="10.33203125" style="136" customWidth="1"/>
    <col min="522" max="523" width="10" style="136" customWidth="1"/>
    <col min="524" max="527" width="9" style="136" bestFit="1" customWidth="1"/>
    <col min="528" max="528" width="3.44140625" style="136" customWidth="1"/>
    <col min="529" max="529" width="6.88671875" style="136" customWidth="1"/>
    <col min="530" max="530" width="55.44140625" style="136" customWidth="1"/>
    <col min="531" max="768" width="8.88671875" style="136"/>
    <col min="769" max="769" width="53.88671875" style="136" bestFit="1" customWidth="1"/>
    <col min="770" max="770" width="2.109375" style="136" customWidth="1"/>
    <col min="771" max="771" width="10" style="136" bestFit="1" customWidth="1"/>
    <col min="772" max="772" width="9.44140625" style="136" bestFit="1" customWidth="1"/>
    <col min="773" max="773" width="10" style="136" customWidth="1"/>
    <col min="774" max="774" width="11" style="136" customWidth="1"/>
    <col min="775" max="775" width="10" style="136" customWidth="1"/>
    <col min="776" max="777" width="10.33203125" style="136" customWidth="1"/>
    <col min="778" max="779" width="10" style="136" customWidth="1"/>
    <col min="780" max="783" width="9" style="136" bestFit="1" customWidth="1"/>
    <col min="784" max="784" width="3.44140625" style="136" customWidth="1"/>
    <col min="785" max="785" width="6.88671875" style="136" customWidth="1"/>
    <col min="786" max="786" width="55.44140625" style="136" customWidth="1"/>
    <col min="787" max="1024" width="8.88671875" style="136"/>
    <col min="1025" max="1025" width="53.88671875" style="136" bestFit="1" customWidth="1"/>
    <col min="1026" max="1026" width="2.109375" style="136" customWidth="1"/>
    <col min="1027" max="1027" width="10" style="136" bestFit="1" customWidth="1"/>
    <col min="1028" max="1028" width="9.44140625" style="136" bestFit="1" customWidth="1"/>
    <col min="1029" max="1029" width="10" style="136" customWidth="1"/>
    <col min="1030" max="1030" width="11" style="136" customWidth="1"/>
    <col min="1031" max="1031" width="10" style="136" customWidth="1"/>
    <col min="1032" max="1033" width="10.33203125" style="136" customWidth="1"/>
    <col min="1034" max="1035" width="10" style="136" customWidth="1"/>
    <col min="1036" max="1039" width="9" style="136" bestFit="1" customWidth="1"/>
    <col min="1040" max="1040" width="3.44140625" style="136" customWidth="1"/>
    <col min="1041" max="1041" width="6.88671875" style="136" customWidth="1"/>
    <col min="1042" max="1042" width="55.44140625" style="136" customWidth="1"/>
    <col min="1043" max="1280" width="8.88671875" style="136"/>
    <col min="1281" max="1281" width="53.88671875" style="136" bestFit="1" customWidth="1"/>
    <col min="1282" max="1282" width="2.109375" style="136" customWidth="1"/>
    <col min="1283" max="1283" width="10" style="136" bestFit="1" customWidth="1"/>
    <col min="1284" max="1284" width="9.44140625" style="136" bestFit="1" customWidth="1"/>
    <col min="1285" max="1285" width="10" style="136" customWidth="1"/>
    <col min="1286" max="1286" width="11" style="136" customWidth="1"/>
    <col min="1287" max="1287" width="10" style="136" customWidth="1"/>
    <col min="1288" max="1289" width="10.33203125" style="136" customWidth="1"/>
    <col min="1290" max="1291" width="10" style="136" customWidth="1"/>
    <col min="1292" max="1295" width="9" style="136" bestFit="1" customWidth="1"/>
    <col min="1296" max="1296" width="3.44140625" style="136" customWidth="1"/>
    <col min="1297" max="1297" width="6.88671875" style="136" customWidth="1"/>
    <col min="1298" max="1298" width="55.44140625" style="136" customWidth="1"/>
    <col min="1299" max="1536" width="8.88671875" style="136"/>
    <col min="1537" max="1537" width="53.88671875" style="136" bestFit="1" customWidth="1"/>
    <col min="1538" max="1538" width="2.109375" style="136" customWidth="1"/>
    <col min="1539" max="1539" width="10" style="136" bestFit="1" customWidth="1"/>
    <col min="1540" max="1540" width="9.44140625" style="136" bestFit="1" customWidth="1"/>
    <col min="1541" max="1541" width="10" style="136" customWidth="1"/>
    <col min="1542" max="1542" width="11" style="136" customWidth="1"/>
    <col min="1543" max="1543" width="10" style="136" customWidth="1"/>
    <col min="1544" max="1545" width="10.33203125" style="136" customWidth="1"/>
    <col min="1546" max="1547" width="10" style="136" customWidth="1"/>
    <col min="1548" max="1551" width="9" style="136" bestFit="1" customWidth="1"/>
    <col min="1552" max="1552" width="3.44140625" style="136" customWidth="1"/>
    <col min="1553" max="1553" width="6.88671875" style="136" customWidth="1"/>
    <col min="1554" max="1554" width="55.44140625" style="136" customWidth="1"/>
    <col min="1555" max="1792" width="8.88671875" style="136"/>
    <col min="1793" max="1793" width="53.88671875" style="136" bestFit="1" customWidth="1"/>
    <col min="1794" max="1794" width="2.109375" style="136" customWidth="1"/>
    <col min="1795" max="1795" width="10" style="136" bestFit="1" customWidth="1"/>
    <col min="1796" max="1796" width="9.44140625" style="136" bestFit="1" customWidth="1"/>
    <col min="1797" max="1797" width="10" style="136" customWidth="1"/>
    <col min="1798" max="1798" width="11" style="136" customWidth="1"/>
    <col min="1799" max="1799" width="10" style="136" customWidth="1"/>
    <col min="1800" max="1801" width="10.33203125" style="136" customWidth="1"/>
    <col min="1802" max="1803" width="10" style="136" customWidth="1"/>
    <col min="1804" max="1807" width="9" style="136" bestFit="1" customWidth="1"/>
    <col min="1808" max="1808" width="3.44140625" style="136" customWidth="1"/>
    <col min="1809" max="1809" width="6.88671875" style="136" customWidth="1"/>
    <col min="1810" max="1810" width="55.44140625" style="136" customWidth="1"/>
    <col min="1811" max="2048" width="8.88671875" style="136"/>
    <col min="2049" max="2049" width="53.88671875" style="136" bestFit="1" customWidth="1"/>
    <col min="2050" max="2050" width="2.109375" style="136" customWidth="1"/>
    <col min="2051" max="2051" width="10" style="136" bestFit="1" customWidth="1"/>
    <col min="2052" max="2052" width="9.44140625" style="136" bestFit="1" customWidth="1"/>
    <col min="2053" max="2053" width="10" style="136" customWidth="1"/>
    <col min="2054" max="2054" width="11" style="136" customWidth="1"/>
    <col min="2055" max="2055" width="10" style="136" customWidth="1"/>
    <col min="2056" max="2057" width="10.33203125" style="136" customWidth="1"/>
    <col min="2058" max="2059" width="10" style="136" customWidth="1"/>
    <col min="2060" max="2063" width="9" style="136" bestFit="1" customWidth="1"/>
    <col min="2064" max="2064" width="3.44140625" style="136" customWidth="1"/>
    <col min="2065" max="2065" width="6.88671875" style="136" customWidth="1"/>
    <col min="2066" max="2066" width="55.44140625" style="136" customWidth="1"/>
    <col min="2067" max="2304" width="8.88671875" style="136"/>
    <col min="2305" max="2305" width="53.88671875" style="136" bestFit="1" customWidth="1"/>
    <col min="2306" max="2306" width="2.109375" style="136" customWidth="1"/>
    <col min="2307" max="2307" width="10" style="136" bestFit="1" customWidth="1"/>
    <col min="2308" max="2308" width="9.44140625" style="136" bestFit="1" customWidth="1"/>
    <col min="2309" max="2309" width="10" style="136" customWidth="1"/>
    <col min="2310" max="2310" width="11" style="136" customWidth="1"/>
    <col min="2311" max="2311" width="10" style="136" customWidth="1"/>
    <col min="2312" max="2313" width="10.33203125" style="136" customWidth="1"/>
    <col min="2314" max="2315" width="10" style="136" customWidth="1"/>
    <col min="2316" max="2319" width="9" style="136" bestFit="1" customWidth="1"/>
    <col min="2320" max="2320" width="3.44140625" style="136" customWidth="1"/>
    <col min="2321" max="2321" width="6.88671875" style="136" customWidth="1"/>
    <col min="2322" max="2322" width="55.44140625" style="136" customWidth="1"/>
    <col min="2323" max="2560" width="8.88671875" style="136"/>
    <col min="2561" max="2561" width="53.88671875" style="136" bestFit="1" customWidth="1"/>
    <col min="2562" max="2562" width="2.109375" style="136" customWidth="1"/>
    <col min="2563" max="2563" width="10" style="136" bestFit="1" customWidth="1"/>
    <col min="2564" max="2564" width="9.44140625" style="136" bestFit="1" customWidth="1"/>
    <col min="2565" max="2565" width="10" style="136" customWidth="1"/>
    <col min="2566" max="2566" width="11" style="136" customWidth="1"/>
    <col min="2567" max="2567" width="10" style="136" customWidth="1"/>
    <col min="2568" max="2569" width="10.33203125" style="136" customWidth="1"/>
    <col min="2570" max="2571" width="10" style="136" customWidth="1"/>
    <col min="2572" max="2575" width="9" style="136" bestFit="1" customWidth="1"/>
    <col min="2576" max="2576" width="3.44140625" style="136" customWidth="1"/>
    <col min="2577" max="2577" width="6.88671875" style="136" customWidth="1"/>
    <col min="2578" max="2578" width="55.44140625" style="136" customWidth="1"/>
    <col min="2579" max="2816" width="8.88671875" style="136"/>
    <col min="2817" max="2817" width="53.88671875" style="136" bestFit="1" customWidth="1"/>
    <col min="2818" max="2818" width="2.109375" style="136" customWidth="1"/>
    <col min="2819" max="2819" width="10" style="136" bestFit="1" customWidth="1"/>
    <col min="2820" max="2820" width="9.44140625" style="136" bestFit="1" customWidth="1"/>
    <col min="2821" max="2821" width="10" style="136" customWidth="1"/>
    <col min="2822" max="2822" width="11" style="136" customWidth="1"/>
    <col min="2823" max="2823" width="10" style="136" customWidth="1"/>
    <col min="2824" max="2825" width="10.33203125" style="136" customWidth="1"/>
    <col min="2826" max="2827" width="10" style="136" customWidth="1"/>
    <col min="2828" max="2831" width="9" style="136" bestFit="1" customWidth="1"/>
    <col min="2832" max="2832" width="3.44140625" style="136" customWidth="1"/>
    <col min="2833" max="2833" width="6.88671875" style="136" customWidth="1"/>
    <col min="2834" max="2834" width="55.44140625" style="136" customWidth="1"/>
    <col min="2835" max="3072" width="8.88671875" style="136"/>
    <col min="3073" max="3073" width="53.88671875" style="136" bestFit="1" customWidth="1"/>
    <col min="3074" max="3074" width="2.109375" style="136" customWidth="1"/>
    <col min="3075" max="3075" width="10" style="136" bestFit="1" customWidth="1"/>
    <col min="3076" max="3076" width="9.44140625" style="136" bestFit="1" customWidth="1"/>
    <col min="3077" max="3077" width="10" style="136" customWidth="1"/>
    <col min="3078" max="3078" width="11" style="136" customWidth="1"/>
    <col min="3079" max="3079" width="10" style="136" customWidth="1"/>
    <col min="3080" max="3081" width="10.33203125" style="136" customWidth="1"/>
    <col min="3082" max="3083" width="10" style="136" customWidth="1"/>
    <col min="3084" max="3087" width="9" style="136" bestFit="1" customWidth="1"/>
    <col min="3088" max="3088" width="3.44140625" style="136" customWidth="1"/>
    <col min="3089" max="3089" width="6.88671875" style="136" customWidth="1"/>
    <col min="3090" max="3090" width="55.44140625" style="136" customWidth="1"/>
    <col min="3091" max="3328" width="8.88671875" style="136"/>
    <col min="3329" max="3329" width="53.88671875" style="136" bestFit="1" customWidth="1"/>
    <col min="3330" max="3330" width="2.109375" style="136" customWidth="1"/>
    <col min="3331" max="3331" width="10" style="136" bestFit="1" customWidth="1"/>
    <col min="3332" max="3332" width="9.44140625" style="136" bestFit="1" customWidth="1"/>
    <col min="3333" max="3333" width="10" style="136" customWidth="1"/>
    <col min="3334" max="3334" width="11" style="136" customWidth="1"/>
    <col min="3335" max="3335" width="10" style="136" customWidth="1"/>
    <col min="3336" max="3337" width="10.33203125" style="136" customWidth="1"/>
    <col min="3338" max="3339" width="10" style="136" customWidth="1"/>
    <col min="3340" max="3343" width="9" style="136" bestFit="1" customWidth="1"/>
    <col min="3344" max="3344" width="3.44140625" style="136" customWidth="1"/>
    <col min="3345" max="3345" width="6.88671875" style="136" customWidth="1"/>
    <col min="3346" max="3346" width="55.44140625" style="136" customWidth="1"/>
    <col min="3347" max="3584" width="8.88671875" style="136"/>
    <col min="3585" max="3585" width="53.88671875" style="136" bestFit="1" customWidth="1"/>
    <col min="3586" max="3586" width="2.109375" style="136" customWidth="1"/>
    <col min="3587" max="3587" width="10" style="136" bestFit="1" customWidth="1"/>
    <col min="3588" max="3588" width="9.44140625" style="136" bestFit="1" customWidth="1"/>
    <col min="3589" max="3589" width="10" style="136" customWidth="1"/>
    <col min="3590" max="3590" width="11" style="136" customWidth="1"/>
    <col min="3591" max="3591" width="10" style="136" customWidth="1"/>
    <col min="3592" max="3593" width="10.33203125" style="136" customWidth="1"/>
    <col min="3594" max="3595" width="10" style="136" customWidth="1"/>
    <col min="3596" max="3599" width="9" style="136" bestFit="1" customWidth="1"/>
    <col min="3600" max="3600" width="3.44140625" style="136" customWidth="1"/>
    <col min="3601" max="3601" width="6.88671875" style="136" customWidth="1"/>
    <col min="3602" max="3602" width="55.44140625" style="136" customWidth="1"/>
    <col min="3603" max="3840" width="8.88671875" style="136"/>
    <col min="3841" max="3841" width="53.88671875" style="136" bestFit="1" customWidth="1"/>
    <col min="3842" max="3842" width="2.109375" style="136" customWidth="1"/>
    <col min="3843" max="3843" width="10" style="136" bestFit="1" customWidth="1"/>
    <col min="3844" max="3844" width="9.44140625" style="136" bestFit="1" customWidth="1"/>
    <col min="3845" max="3845" width="10" style="136" customWidth="1"/>
    <col min="3846" max="3846" width="11" style="136" customWidth="1"/>
    <col min="3847" max="3847" width="10" style="136" customWidth="1"/>
    <col min="3848" max="3849" width="10.33203125" style="136" customWidth="1"/>
    <col min="3850" max="3851" width="10" style="136" customWidth="1"/>
    <col min="3852" max="3855" width="9" style="136" bestFit="1" customWidth="1"/>
    <col min="3856" max="3856" width="3.44140625" style="136" customWidth="1"/>
    <col min="3857" max="3857" width="6.88671875" style="136" customWidth="1"/>
    <col min="3858" max="3858" width="55.44140625" style="136" customWidth="1"/>
    <col min="3859" max="4096" width="8.88671875" style="136"/>
    <col min="4097" max="4097" width="53.88671875" style="136" bestFit="1" customWidth="1"/>
    <col min="4098" max="4098" width="2.109375" style="136" customWidth="1"/>
    <col min="4099" max="4099" width="10" style="136" bestFit="1" customWidth="1"/>
    <col min="4100" max="4100" width="9.44140625" style="136" bestFit="1" customWidth="1"/>
    <col min="4101" max="4101" width="10" style="136" customWidth="1"/>
    <col min="4102" max="4102" width="11" style="136" customWidth="1"/>
    <col min="4103" max="4103" width="10" style="136" customWidth="1"/>
    <col min="4104" max="4105" width="10.33203125" style="136" customWidth="1"/>
    <col min="4106" max="4107" width="10" style="136" customWidth="1"/>
    <col min="4108" max="4111" width="9" style="136" bestFit="1" customWidth="1"/>
    <col min="4112" max="4112" width="3.44140625" style="136" customWidth="1"/>
    <col min="4113" max="4113" width="6.88671875" style="136" customWidth="1"/>
    <col min="4114" max="4114" width="55.44140625" style="136" customWidth="1"/>
    <col min="4115" max="4352" width="8.88671875" style="136"/>
    <col min="4353" max="4353" width="53.88671875" style="136" bestFit="1" customWidth="1"/>
    <col min="4354" max="4354" width="2.109375" style="136" customWidth="1"/>
    <col min="4355" max="4355" width="10" style="136" bestFit="1" customWidth="1"/>
    <col min="4356" max="4356" width="9.44140625" style="136" bestFit="1" customWidth="1"/>
    <col min="4357" max="4357" width="10" style="136" customWidth="1"/>
    <col min="4358" max="4358" width="11" style="136" customWidth="1"/>
    <col min="4359" max="4359" width="10" style="136" customWidth="1"/>
    <col min="4360" max="4361" width="10.33203125" style="136" customWidth="1"/>
    <col min="4362" max="4363" width="10" style="136" customWidth="1"/>
    <col min="4364" max="4367" width="9" style="136" bestFit="1" customWidth="1"/>
    <col min="4368" max="4368" width="3.44140625" style="136" customWidth="1"/>
    <col min="4369" max="4369" width="6.88671875" style="136" customWidth="1"/>
    <col min="4370" max="4370" width="55.44140625" style="136" customWidth="1"/>
    <col min="4371" max="4608" width="8.88671875" style="136"/>
    <col min="4609" max="4609" width="53.88671875" style="136" bestFit="1" customWidth="1"/>
    <col min="4610" max="4610" width="2.109375" style="136" customWidth="1"/>
    <col min="4611" max="4611" width="10" style="136" bestFit="1" customWidth="1"/>
    <col min="4612" max="4612" width="9.44140625" style="136" bestFit="1" customWidth="1"/>
    <col min="4613" max="4613" width="10" style="136" customWidth="1"/>
    <col min="4614" max="4614" width="11" style="136" customWidth="1"/>
    <col min="4615" max="4615" width="10" style="136" customWidth="1"/>
    <col min="4616" max="4617" width="10.33203125" style="136" customWidth="1"/>
    <col min="4618" max="4619" width="10" style="136" customWidth="1"/>
    <col min="4620" max="4623" width="9" style="136" bestFit="1" customWidth="1"/>
    <col min="4624" max="4624" width="3.44140625" style="136" customWidth="1"/>
    <col min="4625" max="4625" width="6.88671875" style="136" customWidth="1"/>
    <col min="4626" max="4626" width="55.44140625" style="136" customWidth="1"/>
    <col min="4627" max="4864" width="8.88671875" style="136"/>
    <col min="4865" max="4865" width="53.88671875" style="136" bestFit="1" customWidth="1"/>
    <col min="4866" max="4866" width="2.109375" style="136" customWidth="1"/>
    <col min="4867" max="4867" width="10" style="136" bestFit="1" customWidth="1"/>
    <col min="4868" max="4868" width="9.44140625" style="136" bestFit="1" customWidth="1"/>
    <col min="4869" max="4869" width="10" style="136" customWidth="1"/>
    <col min="4870" max="4870" width="11" style="136" customWidth="1"/>
    <col min="4871" max="4871" width="10" style="136" customWidth="1"/>
    <col min="4872" max="4873" width="10.33203125" style="136" customWidth="1"/>
    <col min="4874" max="4875" width="10" style="136" customWidth="1"/>
    <col min="4876" max="4879" width="9" style="136" bestFit="1" customWidth="1"/>
    <col min="4880" max="4880" width="3.44140625" style="136" customWidth="1"/>
    <col min="4881" max="4881" width="6.88671875" style="136" customWidth="1"/>
    <col min="4882" max="4882" width="55.44140625" style="136" customWidth="1"/>
    <col min="4883" max="5120" width="8.88671875" style="136"/>
    <col min="5121" max="5121" width="53.88671875" style="136" bestFit="1" customWidth="1"/>
    <col min="5122" max="5122" width="2.109375" style="136" customWidth="1"/>
    <col min="5123" max="5123" width="10" style="136" bestFit="1" customWidth="1"/>
    <col min="5124" max="5124" width="9.44140625" style="136" bestFit="1" customWidth="1"/>
    <col min="5125" max="5125" width="10" style="136" customWidth="1"/>
    <col min="5126" max="5126" width="11" style="136" customWidth="1"/>
    <col min="5127" max="5127" width="10" style="136" customWidth="1"/>
    <col min="5128" max="5129" width="10.33203125" style="136" customWidth="1"/>
    <col min="5130" max="5131" width="10" style="136" customWidth="1"/>
    <col min="5132" max="5135" width="9" style="136" bestFit="1" customWidth="1"/>
    <col min="5136" max="5136" width="3.44140625" style="136" customWidth="1"/>
    <col min="5137" max="5137" width="6.88671875" style="136" customWidth="1"/>
    <col min="5138" max="5138" width="55.44140625" style="136" customWidth="1"/>
    <col min="5139" max="5376" width="8.88671875" style="136"/>
    <col min="5377" max="5377" width="53.88671875" style="136" bestFit="1" customWidth="1"/>
    <col min="5378" max="5378" width="2.109375" style="136" customWidth="1"/>
    <col min="5379" max="5379" width="10" style="136" bestFit="1" customWidth="1"/>
    <col min="5380" max="5380" width="9.44140625" style="136" bestFit="1" customWidth="1"/>
    <col min="5381" max="5381" width="10" style="136" customWidth="1"/>
    <col min="5382" max="5382" width="11" style="136" customWidth="1"/>
    <col min="5383" max="5383" width="10" style="136" customWidth="1"/>
    <col min="5384" max="5385" width="10.33203125" style="136" customWidth="1"/>
    <col min="5386" max="5387" width="10" style="136" customWidth="1"/>
    <col min="5388" max="5391" width="9" style="136" bestFit="1" customWidth="1"/>
    <col min="5392" max="5392" width="3.44140625" style="136" customWidth="1"/>
    <col min="5393" max="5393" width="6.88671875" style="136" customWidth="1"/>
    <col min="5394" max="5394" width="55.44140625" style="136" customWidth="1"/>
    <col min="5395" max="5632" width="8.88671875" style="136"/>
    <col min="5633" max="5633" width="53.88671875" style="136" bestFit="1" customWidth="1"/>
    <col min="5634" max="5634" width="2.109375" style="136" customWidth="1"/>
    <col min="5635" max="5635" width="10" style="136" bestFit="1" customWidth="1"/>
    <col min="5636" max="5636" width="9.44140625" style="136" bestFit="1" customWidth="1"/>
    <col min="5637" max="5637" width="10" style="136" customWidth="1"/>
    <col min="5638" max="5638" width="11" style="136" customWidth="1"/>
    <col min="5639" max="5639" width="10" style="136" customWidth="1"/>
    <col min="5640" max="5641" width="10.33203125" style="136" customWidth="1"/>
    <col min="5642" max="5643" width="10" style="136" customWidth="1"/>
    <col min="5644" max="5647" width="9" style="136" bestFit="1" customWidth="1"/>
    <col min="5648" max="5648" width="3.44140625" style="136" customWidth="1"/>
    <col min="5649" max="5649" width="6.88671875" style="136" customWidth="1"/>
    <col min="5650" max="5650" width="55.44140625" style="136" customWidth="1"/>
    <col min="5651" max="5888" width="8.88671875" style="136"/>
    <col min="5889" max="5889" width="53.88671875" style="136" bestFit="1" customWidth="1"/>
    <col min="5890" max="5890" width="2.109375" style="136" customWidth="1"/>
    <col min="5891" max="5891" width="10" style="136" bestFit="1" customWidth="1"/>
    <col min="5892" max="5892" width="9.44140625" style="136" bestFit="1" customWidth="1"/>
    <col min="5893" max="5893" width="10" style="136" customWidth="1"/>
    <col min="5894" max="5894" width="11" style="136" customWidth="1"/>
    <col min="5895" max="5895" width="10" style="136" customWidth="1"/>
    <col min="5896" max="5897" width="10.33203125" style="136" customWidth="1"/>
    <col min="5898" max="5899" width="10" style="136" customWidth="1"/>
    <col min="5900" max="5903" width="9" style="136" bestFit="1" customWidth="1"/>
    <col min="5904" max="5904" width="3.44140625" style="136" customWidth="1"/>
    <col min="5905" max="5905" width="6.88671875" style="136" customWidth="1"/>
    <col min="5906" max="5906" width="55.44140625" style="136" customWidth="1"/>
    <col min="5907" max="6144" width="8.88671875" style="136"/>
    <col min="6145" max="6145" width="53.88671875" style="136" bestFit="1" customWidth="1"/>
    <col min="6146" max="6146" width="2.109375" style="136" customWidth="1"/>
    <col min="6147" max="6147" width="10" style="136" bestFit="1" customWidth="1"/>
    <col min="6148" max="6148" width="9.44140625" style="136" bestFit="1" customWidth="1"/>
    <col min="6149" max="6149" width="10" style="136" customWidth="1"/>
    <col min="6150" max="6150" width="11" style="136" customWidth="1"/>
    <col min="6151" max="6151" width="10" style="136" customWidth="1"/>
    <col min="6152" max="6153" width="10.33203125" style="136" customWidth="1"/>
    <col min="6154" max="6155" width="10" style="136" customWidth="1"/>
    <col min="6156" max="6159" width="9" style="136" bestFit="1" customWidth="1"/>
    <col min="6160" max="6160" width="3.44140625" style="136" customWidth="1"/>
    <col min="6161" max="6161" width="6.88671875" style="136" customWidth="1"/>
    <col min="6162" max="6162" width="55.44140625" style="136" customWidth="1"/>
    <col min="6163" max="6400" width="8.88671875" style="136"/>
    <col min="6401" max="6401" width="53.88671875" style="136" bestFit="1" customWidth="1"/>
    <col min="6402" max="6402" width="2.109375" style="136" customWidth="1"/>
    <col min="6403" max="6403" width="10" style="136" bestFit="1" customWidth="1"/>
    <col min="6404" max="6404" width="9.44140625" style="136" bestFit="1" customWidth="1"/>
    <col min="6405" max="6405" width="10" style="136" customWidth="1"/>
    <col min="6406" max="6406" width="11" style="136" customWidth="1"/>
    <col min="6407" max="6407" width="10" style="136" customWidth="1"/>
    <col min="6408" max="6409" width="10.33203125" style="136" customWidth="1"/>
    <col min="6410" max="6411" width="10" style="136" customWidth="1"/>
    <col min="6412" max="6415" width="9" style="136" bestFit="1" customWidth="1"/>
    <col min="6416" max="6416" width="3.44140625" style="136" customWidth="1"/>
    <col min="6417" max="6417" width="6.88671875" style="136" customWidth="1"/>
    <col min="6418" max="6418" width="55.44140625" style="136" customWidth="1"/>
    <col min="6419" max="6656" width="8.88671875" style="136"/>
    <col min="6657" max="6657" width="53.88671875" style="136" bestFit="1" customWidth="1"/>
    <col min="6658" max="6658" width="2.109375" style="136" customWidth="1"/>
    <col min="6659" max="6659" width="10" style="136" bestFit="1" customWidth="1"/>
    <col min="6660" max="6660" width="9.44140625" style="136" bestFit="1" customWidth="1"/>
    <col min="6661" max="6661" width="10" style="136" customWidth="1"/>
    <col min="6662" max="6662" width="11" style="136" customWidth="1"/>
    <col min="6663" max="6663" width="10" style="136" customWidth="1"/>
    <col min="6664" max="6665" width="10.33203125" style="136" customWidth="1"/>
    <col min="6666" max="6667" width="10" style="136" customWidth="1"/>
    <col min="6668" max="6671" width="9" style="136" bestFit="1" customWidth="1"/>
    <col min="6672" max="6672" width="3.44140625" style="136" customWidth="1"/>
    <col min="6673" max="6673" width="6.88671875" style="136" customWidth="1"/>
    <col min="6674" max="6674" width="55.44140625" style="136" customWidth="1"/>
    <col min="6675" max="6912" width="8.88671875" style="136"/>
    <col min="6913" max="6913" width="53.88671875" style="136" bestFit="1" customWidth="1"/>
    <col min="6914" max="6914" width="2.109375" style="136" customWidth="1"/>
    <col min="6915" max="6915" width="10" style="136" bestFit="1" customWidth="1"/>
    <col min="6916" max="6916" width="9.44140625" style="136" bestFit="1" customWidth="1"/>
    <col min="6917" max="6917" width="10" style="136" customWidth="1"/>
    <col min="6918" max="6918" width="11" style="136" customWidth="1"/>
    <col min="6919" max="6919" width="10" style="136" customWidth="1"/>
    <col min="6920" max="6921" width="10.33203125" style="136" customWidth="1"/>
    <col min="6922" max="6923" width="10" style="136" customWidth="1"/>
    <col min="6924" max="6927" width="9" style="136" bestFit="1" customWidth="1"/>
    <col min="6928" max="6928" width="3.44140625" style="136" customWidth="1"/>
    <col min="6929" max="6929" width="6.88671875" style="136" customWidth="1"/>
    <col min="6930" max="6930" width="55.44140625" style="136" customWidth="1"/>
    <col min="6931" max="7168" width="8.88671875" style="136"/>
    <col min="7169" max="7169" width="53.88671875" style="136" bestFit="1" customWidth="1"/>
    <col min="7170" max="7170" width="2.109375" style="136" customWidth="1"/>
    <col min="7171" max="7171" width="10" style="136" bestFit="1" customWidth="1"/>
    <col min="7172" max="7172" width="9.44140625" style="136" bestFit="1" customWidth="1"/>
    <col min="7173" max="7173" width="10" style="136" customWidth="1"/>
    <col min="7174" max="7174" width="11" style="136" customWidth="1"/>
    <col min="7175" max="7175" width="10" style="136" customWidth="1"/>
    <col min="7176" max="7177" width="10.33203125" style="136" customWidth="1"/>
    <col min="7178" max="7179" width="10" style="136" customWidth="1"/>
    <col min="7180" max="7183" width="9" style="136" bestFit="1" customWidth="1"/>
    <col min="7184" max="7184" width="3.44140625" style="136" customWidth="1"/>
    <col min="7185" max="7185" width="6.88671875" style="136" customWidth="1"/>
    <col min="7186" max="7186" width="55.44140625" style="136" customWidth="1"/>
    <col min="7187" max="7424" width="8.88671875" style="136"/>
    <col min="7425" max="7425" width="53.88671875" style="136" bestFit="1" customWidth="1"/>
    <col min="7426" max="7426" width="2.109375" style="136" customWidth="1"/>
    <col min="7427" max="7427" width="10" style="136" bestFit="1" customWidth="1"/>
    <col min="7428" max="7428" width="9.44140625" style="136" bestFit="1" customWidth="1"/>
    <col min="7429" max="7429" width="10" style="136" customWidth="1"/>
    <col min="7430" max="7430" width="11" style="136" customWidth="1"/>
    <col min="7431" max="7431" width="10" style="136" customWidth="1"/>
    <col min="7432" max="7433" width="10.33203125" style="136" customWidth="1"/>
    <col min="7434" max="7435" width="10" style="136" customWidth="1"/>
    <col min="7436" max="7439" width="9" style="136" bestFit="1" customWidth="1"/>
    <col min="7440" max="7440" width="3.44140625" style="136" customWidth="1"/>
    <col min="7441" max="7441" width="6.88671875" style="136" customWidth="1"/>
    <col min="7442" max="7442" width="55.44140625" style="136" customWidth="1"/>
    <col min="7443" max="7680" width="8.88671875" style="136"/>
    <col min="7681" max="7681" width="53.88671875" style="136" bestFit="1" customWidth="1"/>
    <col min="7682" max="7682" width="2.109375" style="136" customWidth="1"/>
    <col min="7683" max="7683" width="10" style="136" bestFit="1" customWidth="1"/>
    <col min="7684" max="7684" width="9.44140625" style="136" bestFit="1" customWidth="1"/>
    <col min="7685" max="7685" width="10" style="136" customWidth="1"/>
    <col min="7686" max="7686" width="11" style="136" customWidth="1"/>
    <col min="7687" max="7687" width="10" style="136" customWidth="1"/>
    <col min="7688" max="7689" width="10.33203125" style="136" customWidth="1"/>
    <col min="7690" max="7691" width="10" style="136" customWidth="1"/>
    <col min="7692" max="7695" width="9" style="136" bestFit="1" customWidth="1"/>
    <col min="7696" max="7696" width="3.44140625" style="136" customWidth="1"/>
    <col min="7697" max="7697" width="6.88671875" style="136" customWidth="1"/>
    <col min="7698" max="7698" width="55.44140625" style="136" customWidth="1"/>
    <col min="7699" max="7936" width="8.88671875" style="136"/>
    <col min="7937" max="7937" width="53.88671875" style="136" bestFit="1" customWidth="1"/>
    <col min="7938" max="7938" width="2.109375" style="136" customWidth="1"/>
    <col min="7939" max="7939" width="10" style="136" bestFit="1" customWidth="1"/>
    <col min="7940" max="7940" width="9.44140625" style="136" bestFit="1" customWidth="1"/>
    <col min="7941" max="7941" width="10" style="136" customWidth="1"/>
    <col min="7942" max="7942" width="11" style="136" customWidth="1"/>
    <col min="7943" max="7943" width="10" style="136" customWidth="1"/>
    <col min="7944" max="7945" width="10.33203125" style="136" customWidth="1"/>
    <col min="7946" max="7947" width="10" style="136" customWidth="1"/>
    <col min="7948" max="7951" width="9" style="136" bestFit="1" customWidth="1"/>
    <col min="7952" max="7952" width="3.44140625" style="136" customWidth="1"/>
    <col min="7953" max="7953" width="6.88671875" style="136" customWidth="1"/>
    <col min="7954" max="7954" width="55.44140625" style="136" customWidth="1"/>
    <col min="7955" max="8192" width="8.88671875" style="136"/>
    <col min="8193" max="8193" width="53.88671875" style="136" bestFit="1" customWidth="1"/>
    <col min="8194" max="8194" width="2.109375" style="136" customWidth="1"/>
    <col min="8195" max="8195" width="10" style="136" bestFit="1" customWidth="1"/>
    <col min="8196" max="8196" width="9.44140625" style="136" bestFit="1" customWidth="1"/>
    <col min="8197" max="8197" width="10" style="136" customWidth="1"/>
    <col min="8198" max="8198" width="11" style="136" customWidth="1"/>
    <col min="8199" max="8199" width="10" style="136" customWidth="1"/>
    <col min="8200" max="8201" width="10.33203125" style="136" customWidth="1"/>
    <col min="8202" max="8203" width="10" style="136" customWidth="1"/>
    <col min="8204" max="8207" width="9" style="136" bestFit="1" customWidth="1"/>
    <col min="8208" max="8208" width="3.44140625" style="136" customWidth="1"/>
    <col min="8209" max="8209" width="6.88671875" style="136" customWidth="1"/>
    <col min="8210" max="8210" width="55.44140625" style="136" customWidth="1"/>
    <col min="8211" max="8448" width="8.88671875" style="136"/>
    <col min="8449" max="8449" width="53.88671875" style="136" bestFit="1" customWidth="1"/>
    <col min="8450" max="8450" width="2.109375" style="136" customWidth="1"/>
    <col min="8451" max="8451" width="10" style="136" bestFit="1" customWidth="1"/>
    <col min="8452" max="8452" width="9.44140625" style="136" bestFit="1" customWidth="1"/>
    <col min="8453" max="8453" width="10" style="136" customWidth="1"/>
    <col min="8454" max="8454" width="11" style="136" customWidth="1"/>
    <col min="8455" max="8455" width="10" style="136" customWidth="1"/>
    <col min="8456" max="8457" width="10.33203125" style="136" customWidth="1"/>
    <col min="8458" max="8459" width="10" style="136" customWidth="1"/>
    <col min="8460" max="8463" width="9" style="136" bestFit="1" customWidth="1"/>
    <col min="8464" max="8464" width="3.44140625" style="136" customWidth="1"/>
    <col min="8465" max="8465" width="6.88671875" style="136" customWidth="1"/>
    <col min="8466" max="8466" width="55.44140625" style="136" customWidth="1"/>
    <col min="8467" max="8704" width="8.88671875" style="136"/>
    <col min="8705" max="8705" width="53.88671875" style="136" bestFit="1" customWidth="1"/>
    <col min="8706" max="8706" width="2.109375" style="136" customWidth="1"/>
    <col min="8707" max="8707" width="10" style="136" bestFit="1" customWidth="1"/>
    <col min="8708" max="8708" width="9.44140625" style="136" bestFit="1" customWidth="1"/>
    <col min="8709" max="8709" width="10" style="136" customWidth="1"/>
    <col min="8710" max="8710" width="11" style="136" customWidth="1"/>
    <col min="8711" max="8711" width="10" style="136" customWidth="1"/>
    <col min="8712" max="8713" width="10.33203125" style="136" customWidth="1"/>
    <col min="8714" max="8715" width="10" style="136" customWidth="1"/>
    <col min="8716" max="8719" width="9" style="136" bestFit="1" customWidth="1"/>
    <col min="8720" max="8720" width="3.44140625" style="136" customWidth="1"/>
    <col min="8721" max="8721" width="6.88671875" style="136" customWidth="1"/>
    <col min="8722" max="8722" width="55.44140625" style="136" customWidth="1"/>
    <col min="8723" max="8960" width="8.88671875" style="136"/>
    <col min="8961" max="8961" width="53.88671875" style="136" bestFit="1" customWidth="1"/>
    <col min="8962" max="8962" width="2.109375" style="136" customWidth="1"/>
    <col min="8963" max="8963" width="10" style="136" bestFit="1" customWidth="1"/>
    <col min="8964" max="8964" width="9.44140625" style="136" bestFit="1" customWidth="1"/>
    <col min="8965" max="8965" width="10" style="136" customWidth="1"/>
    <col min="8966" max="8966" width="11" style="136" customWidth="1"/>
    <col min="8967" max="8967" width="10" style="136" customWidth="1"/>
    <col min="8968" max="8969" width="10.33203125" style="136" customWidth="1"/>
    <col min="8970" max="8971" width="10" style="136" customWidth="1"/>
    <col min="8972" max="8975" width="9" style="136" bestFit="1" customWidth="1"/>
    <col min="8976" max="8976" width="3.44140625" style="136" customWidth="1"/>
    <col min="8977" max="8977" width="6.88671875" style="136" customWidth="1"/>
    <col min="8978" max="8978" width="55.44140625" style="136" customWidth="1"/>
    <col min="8979" max="9216" width="8.88671875" style="136"/>
    <col min="9217" max="9217" width="53.88671875" style="136" bestFit="1" customWidth="1"/>
    <col min="9218" max="9218" width="2.109375" style="136" customWidth="1"/>
    <col min="9219" max="9219" width="10" style="136" bestFit="1" customWidth="1"/>
    <col min="9220" max="9220" width="9.44140625" style="136" bestFit="1" customWidth="1"/>
    <col min="9221" max="9221" width="10" style="136" customWidth="1"/>
    <col min="9222" max="9222" width="11" style="136" customWidth="1"/>
    <col min="9223" max="9223" width="10" style="136" customWidth="1"/>
    <col min="9224" max="9225" width="10.33203125" style="136" customWidth="1"/>
    <col min="9226" max="9227" width="10" style="136" customWidth="1"/>
    <col min="9228" max="9231" width="9" style="136" bestFit="1" customWidth="1"/>
    <col min="9232" max="9232" width="3.44140625" style="136" customWidth="1"/>
    <col min="9233" max="9233" width="6.88671875" style="136" customWidth="1"/>
    <col min="9234" max="9234" width="55.44140625" style="136" customWidth="1"/>
    <col min="9235" max="9472" width="8.88671875" style="136"/>
    <col min="9473" max="9473" width="53.88671875" style="136" bestFit="1" customWidth="1"/>
    <col min="9474" max="9474" width="2.109375" style="136" customWidth="1"/>
    <col min="9475" max="9475" width="10" style="136" bestFit="1" customWidth="1"/>
    <col min="9476" max="9476" width="9.44140625" style="136" bestFit="1" customWidth="1"/>
    <col min="9477" max="9477" width="10" style="136" customWidth="1"/>
    <col min="9478" max="9478" width="11" style="136" customWidth="1"/>
    <col min="9479" max="9479" width="10" style="136" customWidth="1"/>
    <col min="9480" max="9481" width="10.33203125" style="136" customWidth="1"/>
    <col min="9482" max="9483" width="10" style="136" customWidth="1"/>
    <col min="9484" max="9487" width="9" style="136" bestFit="1" customWidth="1"/>
    <col min="9488" max="9488" width="3.44140625" style="136" customWidth="1"/>
    <col min="9489" max="9489" width="6.88671875" style="136" customWidth="1"/>
    <col min="9490" max="9490" width="55.44140625" style="136" customWidth="1"/>
    <col min="9491" max="9728" width="8.88671875" style="136"/>
    <col min="9729" max="9729" width="53.88671875" style="136" bestFit="1" customWidth="1"/>
    <col min="9730" max="9730" width="2.109375" style="136" customWidth="1"/>
    <col min="9731" max="9731" width="10" style="136" bestFit="1" customWidth="1"/>
    <col min="9732" max="9732" width="9.44140625" style="136" bestFit="1" customWidth="1"/>
    <col min="9733" max="9733" width="10" style="136" customWidth="1"/>
    <col min="9734" max="9734" width="11" style="136" customWidth="1"/>
    <col min="9735" max="9735" width="10" style="136" customWidth="1"/>
    <col min="9736" max="9737" width="10.33203125" style="136" customWidth="1"/>
    <col min="9738" max="9739" width="10" style="136" customWidth="1"/>
    <col min="9740" max="9743" width="9" style="136" bestFit="1" customWidth="1"/>
    <col min="9744" max="9744" width="3.44140625" style="136" customWidth="1"/>
    <col min="9745" max="9745" width="6.88671875" style="136" customWidth="1"/>
    <col min="9746" max="9746" width="55.44140625" style="136" customWidth="1"/>
    <col min="9747" max="9984" width="8.88671875" style="136"/>
    <col min="9985" max="9985" width="53.88671875" style="136" bestFit="1" customWidth="1"/>
    <col min="9986" max="9986" width="2.109375" style="136" customWidth="1"/>
    <col min="9987" max="9987" width="10" style="136" bestFit="1" customWidth="1"/>
    <col min="9988" max="9988" width="9.44140625" style="136" bestFit="1" customWidth="1"/>
    <col min="9989" max="9989" width="10" style="136" customWidth="1"/>
    <col min="9990" max="9990" width="11" style="136" customWidth="1"/>
    <col min="9991" max="9991" width="10" style="136" customWidth="1"/>
    <col min="9992" max="9993" width="10.33203125" style="136" customWidth="1"/>
    <col min="9994" max="9995" width="10" style="136" customWidth="1"/>
    <col min="9996" max="9999" width="9" style="136" bestFit="1" customWidth="1"/>
    <col min="10000" max="10000" width="3.44140625" style="136" customWidth="1"/>
    <col min="10001" max="10001" width="6.88671875" style="136" customWidth="1"/>
    <col min="10002" max="10002" width="55.44140625" style="136" customWidth="1"/>
    <col min="10003" max="10240" width="8.88671875" style="136"/>
    <col min="10241" max="10241" width="53.88671875" style="136" bestFit="1" customWidth="1"/>
    <col min="10242" max="10242" width="2.109375" style="136" customWidth="1"/>
    <col min="10243" max="10243" width="10" style="136" bestFit="1" customWidth="1"/>
    <col min="10244" max="10244" width="9.44140625" style="136" bestFit="1" customWidth="1"/>
    <col min="10245" max="10245" width="10" style="136" customWidth="1"/>
    <col min="10246" max="10246" width="11" style="136" customWidth="1"/>
    <col min="10247" max="10247" width="10" style="136" customWidth="1"/>
    <col min="10248" max="10249" width="10.33203125" style="136" customWidth="1"/>
    <col min="10250" max="10251" width="10" style="136" customWidth="1"/>
    <col min="10252" max="10255" width="9" style="136" bestFit="1" customWidth="1"/>
    <col min="10256" max="10256" width="3.44140625" style="136" customWidth="1"/>
    <col min="10257" max="10257" width="6.88671875" style="136" customWidth="1"/>
    <col min="10258" max="10258" width="55.44140625" style="136" customWidth="1"/>
    <col min="10259" max="10496" width="8.88671875" style="136"/>
    <col min="10497" max="10497" width="53.88671875" style="136" bestFit="1" customWidth="1"/>
    <col min="10498" max="10498" width="2.109375" style="136" customWidth="1"/>
    <col min="10499" max="10499" width="10" style="136" bestFit="1" customWidth="1"/>
    <col min="10500" max="10500" width="9.44140625" style="136" bestFit="1" customWidth="1"/>
    <col min="10501" max="10501" width="10" style="136" customWidth="1"/>
    <col min="10502" max="10502" width="11" style="136" customWidth="1"/>
    <col min="10503" max="10503" width="10" style="136" customWidth="1"/>
    <col min="10504" max="10505" width="10.33203125" style="136" customWidth="1"/>
    <col min="10506" max="10507" width="10" style="136" customWidth="1"/>
    <col min="10508" max="10511" width="9" style="136" bestFit="1" customWidth="1"/>
    <col min="10512" max="10512" width="3.44140625" style="136" customWidth="1"/>
    <col min="10513" max="10513" width="6.88671875" style="136" customWidth="1"/>
    <col min="10514" max="10514" width="55.44140625" style="136" customWidth="1"/>
    <col min="10515" max="10752" width="8.88671875" style="136"/>
    <col min="10753" max="10753" width="53.88671875" style="136" bestFit="1" customWidth="1"/>
    <col min="10754" max="10754" width="2.109375" style="136" customWidth="1"/>
    <col min="10755" max="10755" width="10" style="136" bestFit="1" customWidth="1"/>
    <col min="10756" max="10756" width="9.44140625" style="136" bestFit="1" customWidth="1"/>
    <col min="10757" max="10757" width="10" style="136" customWidth="1"/>
    <col min="10758" max="10758" width="11" style="136" customWidth="1"/>
    <col min="10759" max="10759" width="10" style="136" customWidth="1"/>
    <col min="10760" max="10761" width="10.33203125" style="136" customWidth="1"/>
    <col min="10762" max="10763" width="10" style="136" customWidth="1"/>
    <col min="10764" max="10767" width="9" style="136" bestFit="1" customWidth="1"/>
    <col min="10768" max="10768" width="3.44140625" style="136" customWidth="1"/>
    <col min="10769" max="10769" width="6.88671875" style="136" customWidth="1"/>
    <col min="10770" max="10770" width="55.44140625" style="136" customWidth="1"/>
    <col min="10771" max="11008" width="8.88671875" style="136"/>
    <col min="11009" max="11009" width="53.88671875" style="136" bestFit="1" customWidth="1"/>
    <col min="11010" max="11010" width="2.109375" style="136" customWidth="1"/>
    <col min="11011" max="11011" width="10" style="136" bestFit="1" customWidth="1"/>
    <col min="11012" max="11012" width="9.44140625" style="136" bestFit="1" customWidth="1"/>
    <col min="11013" max="11013" width="10" style="136" customWidth="1"/>
    <col min="11014" max="11014" width="11" style="136" customWidth="1"/>
    <col min="11015" max="11015" width="10" style="136" customWidth="1"/>
    <col min="11016" max="11017" width="10.33203125" style="136" customWidth="1"/>
    <col min="11018" max="11019" width="10" style="136" customWidth="1"/>
    <col min="11020" max="11023" width="9" style="136" bestFit="1" customWidth="1"/>
    <col min="11024" max="11024" width="3.44140625" style="136" customWidth="1"/>
    <col min="11025" max="11025" width="6.88671875" style="136" customWidth="1"/>
    <col min="11026" max="11026" width="55.44140625" style="136" customWidth="1"/>
    <col min="11027" max="11264" width="8.88671875" style="136"/>
    <col min="11265" max="11265" width="53.88671875" style="136" bestFit="1" customWidth="1"/>
    <col min="11266" max="11266" width="2.109375" style="136" customWidth="1"/>
    <col min="11267" max="11267" width="10" style="136" bestFit="1" customWidth="1"/>
    <col min="11268" max="11268" width="9.44140625" style="136" bestFit="1" customWidth="1"/>
    <col min="11269" max="11269" width="10" style="136" customWidth="1"/>
    <col min="11270" max="11270" width="11" style="136" customWidth="1"/>
    <col min="11271" max="11271" width="10" style="136" customWidth="1"/>
    <col min="11272" max="11273" width="10.33203125" style="136" customWidth="1"/>
    <col min="11274" max="11275" width="10" style="136" customWidth="1"/>
    <col min="11276" max="11279" width="9" style="136" bestFit="1" customWidth="1"/>
    <col min="11280" max="11280" width="3.44140625" style="136" customWidth="1"/>
    <col min="11281" max="11281" width="6.88671875" style="136" customWidth="1"/>
    <col min="11282" max="11282" width="55.44140625" style="136" customWidth="1"/>
    <col min="11283" max="11520" width="8.88671875" style="136"/>
    <col min="11521" max="11521" width="53.88671875" style="136" bestFit="1" customWidth="1"/>
    <col min="11522" max="11522" width="2.109375" style="136" customWidth="1"/>
    <col min="11523" max="11523" width="10" style="136" bestFit="1" customWidth="1"/>
    <col min="11524" max="11524" width="9.44140625" style="136" bestFit="1" customWidth="1"/>
    <col min="11525" max="11525" width="10" style="136" customWidth="1"/>
    <col min="11526" max="11526" width="11" style="136" customWidth="1"/>
    <col min="11527" max="11527" width="10" style="136" customWidth="1"/>
    <col min="11528" max="11529" width="10.33203125" style="136" customWidth="1"/>
    <col min="11530" max="11531" width="10" style="136" customWidth="1"/>
    <col min="11532" max="11535" width="9" style="136" bestFit="1" customWidth="1"/>
    <col min="11536" max="11536" width="3.44140625" style="136" customWidth="1"/>
    <col min="11537" max="11537" width="6.88671875" style="136" customWidth="1"/>
    <col min="11538" max="11538" width="55.44140625" style="136" customWidth="1"/>
    <col min="11539" max="11776" width="8.88671875" style="136"/>
    <col min="11777" max="11777" width="53.88671875" style="136" bestFit="1" customWidth="1"/>
    <col min="11778" max="11778" width="2.109375" style="136" customWidth="1"/>
    <col min="11779" max="11779" width="10" style="136" bestFit="1" customWidth="1"/>
    <col min="11780" max="11780" width="9.44140625" style="136" bestFit="1" customWidth="1"/>
    <col min="11781" max="11781" width="10" style="136" customWidth="1"/>
    <col min="11782" max="11782" width="11" style="136" customWidth="1"/>
    <col min="11783" max="11783" width="10" style="136" customWidth="1"/>
    <col min="11784" max="11785" width="10.33203125" style="136" customWidth="1"/>
    <col min="11786" max="11787" width="10" style="136" customWidth="1"/>
    <col min="11788" max="11791" width="9" style="136" bestFit="1" customWidth="1"/>
    <col min="11792" max="11792" width="3.44140625" style="136" customWidth="1"/>
    <col min="11793" max="11793" width="6.88671875" style="136" customWidth="1"/>
    <col min="11794" max="11794" width="55.44140625" style="136" customWidth="1"/>
    <col min="11795" max="12032" width="8.88671875" style="136"/>
    <col min="12033" max="12033" width="53.88671875" style="136" bestFit="1" customWidth="1"/>
    <col min="12034" max="12034" width="2.109375" style="136" customWidth="1"/>
    <col min="12035" max="12035" width="10" style="136" bestFit="1" customWidth="1"/>
    <col min="12036" max="12036" width="9.44140625" style="136" bestFit="1" customWidth="1"/>
    <col min="12037" max="12037" width="10" style="136" customWidth="1"/>
    <col min="12038" max="12038" width="11" style="136" customWidth="1"/>
    <col min="12039" max="12039" width="10" style="136" customWidth="1"/>
    <col min="12040" max="12041" width="10.33203125" style="136" customWidth="1"/>
    <col min="12042" max="12043" width="10" style="136" customWidth="1"/>
    <col min="12044" max="12047" width="9" style="136" bestFit="1" customWidth="1"/>
    <col min="12048" max="12048" width="3.44140625" style="136" customWidth="1"/>
    <col min="12049" max="12049" width="6.88671875" style="136" customWidth="1"/>
    <col min="12050" max="12050" width="55.44140625" style="136" customWidth="1"/>
    <col min="12051" max="12288" width="8.88671875" style="136"/>
    <col min="12289" max="12289" width="53.88671875" style="136" bestFit="1" customWidth="1"/>
    <col min="12290" max="12290" width="2.109375" style="136" customWidth="1"/>
    <col min="12291" max="12291" width="10" style="136" bestFit="1" customWidth="1"/>
    <col min="12292" max="12292" width="9.44140625" style="136" bestFit="1" customWidth="1"/>
    <col min="12293" max="12293" width="10" style="136" customWidth="1"/>
    <col min="12294" max="12294" width="11" style="136" customWidth="1"/>
    <col min="12295" max="12295" width="10" style="136" customWidth="1"/>
    <col min="12296" max="12297" width="10.33203125" style="136" customWidth="1"/>
    <col min="12298" max="12299" width="10" style="136" customWidth="1"/>
    <col min="12300" max="12303" width="9" style="136" bestFit="1" customWidth="1"/>
    <col min="12304" max="12304" width="3.44140625" style="136" customWidth="1"/>
    <col min="12305" max="12305" width="6.88671875" style="136" customWidth="1"/>
    <col min="12306" max="12306" width="55.44140625" style="136" customWidth="1"/>
    <col min="12307" max="12544" width="8.88671875" style="136"/>
    <col min="12545" max="12545" width="53.88671875" style="136" bestFit="1" customWidth="1"/>
    <col min="12546" max="12546" width="2.109375" style="136" customWidth="1"/>
    <col min="12547" max="12547" width="10" style="136" bestFit="1" customWidth="1"/>
    <col min="12548" max="12548" width="9.44140625" style="136" bestFit="1" customWidth="1"/>
    <col min="12549" max="12549" width="10" style="136" customWidth="1"/>
    <col min="12550" max="12550" width="11" style="136" customWidth="1"/>
    <col min="12551" max="12551" width="10" style="136" customWidth="1"/>
    <col min="12552" max="12553" width="10.33203125" style="136" customWidth="1"/>
    <col min="12554" max="12555" width="10" style="136" customWidth="1"/>
    <col min="12556" max="12559" width="9" style="136" bestFit="1" customWidth="1"/>
    <col min="12560" max="12560" width="3.44140625" style="136" customWidth="1"/>
    <col min="12561" max="12561" width="6.88671875" style="136" customWidth="1"/>
    <col min="12562" max="12562" width="55.44140625" style="136" customWidth="1"/>
    <col min="12563" max="12800" width="8.88671875" style="136"/>
    <col min="12801" max="12801" width="53.88671875" style="136" bestFit="1" customWidth="1"/>
    <col min="12802" max="12802" width="2.109375" style="136" customWidth="1"/>
    <col min="12803" max="12803" width="10" style="136" bestFit="1" customWidth="1"/>
    <col min="12804" max="12804" width="9.44140625" style="136" bestFit="1" customWidth="1"/>
    <col min="12805" max="12805" width="10" style="136" customWidth="1"/>
    <col min="12806" max="12806" width="11" style="136" customWidth="1"/>
    <col min="12807" max="12807" width="10" style="136" customWidth="1"/>
    <col min="12808" max="12809" width="10.33203125" style="136" customWidth="1"/>
    <col min="12810" max="12811" width="10" style="136" customWidth="1"/>
    <col min="12812" max="12815" width="9" style="136" bestFit="1" customWidth="1"/>
    <col min="12816" max="12816" width="3.44140625" style="136" customWidth="1"/>
    <col min="12817" max="12817" width="6.88671875" style="136" customWidth="1"/>
    <col min="12818" max="12818" width="55.44140625" style="136" customWidth="1"/>
    <col min="12819" max="13056" width="8.88671875" style="136"/>
    <col min="13057" max="13057" width="53.88671875" style="136" bestFit="1" customWidth="1"/>
    <col min="13058" max="13058" width="2.109375" style="136" customWidth="1"/>
    <col min="13059" max="13059" width="10" style="136" bestFit="1" customWidth="1"/>
    <col min="13060" max="13060" width="9.44140625" style="136" bestFit="1" customWidth="1"/>
    <col min="13061" max="13061" width="10" style="136" customWidth="1"/>
    <col min="13062" max="13062" width="11" style="136" customWidth="1"/>
    <col min="13063" max="13063" width="10" style="136" customWidth="1"/>
    <col min="13064" max="13065" width="10.33203125" style="136" customWidth="1"/>
    <col min="13066" max="13067" width="10" style="136" customWidth="1"/>
    <col min="13068" max="13071" width="9" style="136" bestFit="1" customWidth="1"/>
    <col min="13072" max="13072" width="3.44140625" style="136" customWidth="1"/>
    <col min="13073" max="13073" width="6.88671875" style="136" customWidth="1"/>
    <col min="13074" max="13074" width="55.44140625" style="136" customWidth="1"/>
    <col min="13075" max="13312" width="8.88671875" style="136"/>
    <col min="13313" max="13313" width="53.88671875" style="136" bestFit="1" customWidth="1"/>
    <col min="13314" max="13314" width="2.109375" style="136" customWidth="1"/>
    <col min="13315" max="13315" width="10" style="136" bestFit="1" customWidth="1"/>
    <col min="13316" max="13316" width="9.44140625" style="136" bestFit="1" customWidth="1"/>
    <col min="13317" max="13317" width="10" style="136" customWidth="1"/>
    <col min="13318" max="13318" width="11" style="136" customWidth="1"/>
    <col min="13319" max="13319" width="10" style="136" customWidth="1"/>
    <col min="13320" max="13321" width="10.33203125" style="136" customWidth="1"/>
    <col min="13322" max="13323" width="10" style="136" customWidth="1"/>
    <col min="13324" max="13327" width="9" style="136" bestFit="1" customWidth="1"/>
    <col min="13328" max="13328" width="3.44140625" style="136" customWidth="1"/>
    <col min="13329" max="13329" width="6.88671875" style="136" customWidth="1"/>
    <col min="13330" max="13330" width="55.44140625" style="136" customWidth="1"/>
    <col min="13331" max="13568" width="8.88671875" style="136"/>
    <col min="13569" max="13569" width="53.88671875" style="136" bestFit="1" customWidth="1"/>
    <col min="13570" max="13570" width="2.109375" style="136" customWidth="1"/>
    <col min="13571" max="13571" width="10" style="136" bestFit="1" customWidth="1"/>
    <col min="13572" max="13572" width="9.44140625" style="136" bestFit="1" customWidth="1"/>
    <col min="13573" max="13573" width="10" style="136" customWidth="1"/>
    <col min="13574" max="13574" width="11" style="136" customWidth="1"/>
    <col min="13575" max="13575" width="10" style="136" customWidth="1"/>
    <col min="13576" max="13577" width="10.33203125" style="136" customWidth="1"/>
    <col min="13578" max="13579" width="10" style="136" customWidth="1"/>
    <col min="13580" max="13583" width="9" style="136" bestFit="1" customWidth="1"/>
    <col min="13584" max="13584" width="3.44140625" style="136" customWidth="1"/>
    <col min="13585" max="13585" width="6.88671875" style="136" customWidth="1"/>
    <col min="13586" max="13586" width="55.44140625" style="136" customWidth="1"/>
    <col min="13587" max="13824" width="8.88671875" style="136"/>
    <col min="13825" max="13825" width="53.88671875" style="136" bestFit="1" customWidth="1"/>
    <col min="13826" max="13826" width="2.109375" style="136" customWidth="1"/>
    <col min="13827" max="13827" width="10" style="136" bestFit="1" customWidth="1"/>
    <col min="13828" max="13828" width="9.44140625" style="136" bestFit="1" customWidth="1"/>
    <col min="13829" max="13829" width="10" style="136" customWidth="1"/>
    <col min="13830" max="13830" width="11" style="136" customWidth="1"/>
    <col min="13831" max="13831" width="10" style="136" customWidth="1"/>
    <col min="13832" max="13833" width="10.33203125" style="136" customWidth="1"/>
    <col min="13834" max="13835" width="10" style="136" customWidth="1"/>
    <col min="13836" max="13839" width="9" style="136" bestFit="1" customWidth="1"/>
    <col min="13840" max="13840" width="3.44140625" style="136" customWidth="1"/>
    <col min="13841" max="13841" width="6.88671875" style="136" customWidth="1"/>
    <col min="13842" max="13842" width="55.44140625" style="136" customWidth="1"/>
    <col min="13843" max="14080" width="8.88671875" style="136"/>
    <col min="14081" max="14081" width="53.88671875" style="136" bestFit="1" customWidth="1"/>
    <col min="14082" max="14082" width="2.109375" style="136" customWidth="1"/>
    <col min="14083" max="14083" width="10" style="136" bestFit="1" customWidth="1"/>
    <col min="14084" max="14084" width="9.44140625" style="136" bestFit="1" customWidth="1"/>
    <col min="14085" max="14085" width="10" style="136" customWidth="1"/>
    <col min="14086" max="14086" width="11" style="136" customWidth="1"/>
    <col min="14087" max="14087" width="10" style="136" customWidth="1"/>
    <col min="14088" max="14089" width="10.33203125" style="136" customWidth="1"/>
    <col min="14090" max="14091" width="10" style="136" customWidth="1"/>
    <col min="14092" max="14095" width="9" style="136" bestFit="1" customWidth="1"/>
    <col min="14096" max="14096" width="3.44140625" style="136" customWidth="1"/>
    <col min="14097" max="14097" width="6.88671875" style="136" customWidth="1"/>
    <col min="14098" max="14098" width="55.44140625" style="136" customWidth="1"/>
    <col min="14099" max="14336" width="8.88671875" style="136"/>
    <col min="14337" max="14337" width="53.88671875" style="136" bestFit="1" customWidth="1"/>
    <col min="14338" max="14338" width="2.109375" style="136" customWidth="1"/>
    <col min="14339" max="14339" width="10" style="136" bestFit="1" customWidth="1"/>
    <col min="14340" max="14340" width="9.44140625" style="136" bestFit="1" customWidth="1"/>
    <col min="14341" max="14341" width="10" style="136" customWidth="1"/>
    <col min="14342" max="14342" width="11" style="136" customWidth="1"/>
    <col min="14343" max="14343" width="10" style="136" customWidth="1"/>
    <col min="14344" max="14345" width="10.33203125" style="136" customWidth="1"/>
    <col min="14346" max="14347" width="10" style="136" customWidth="1"/>
    <col min="14348" max="14351" width="9" style="136" bestFit="1" customWidth="1"/>
    <col min="14352" max="14352" width="3.44140625" style="136" customWidth="1"/>
    <col min="14353" max="14353" width="6.88671875" style="136" customWidth="1"/>
    <col min="14354" max="14354" width="55.44140625" style="136" customWidth="1"/>
    <col min="14355" max="14592" width="8.88671875" style="136"/>
    <col min="14593" max="14593" width="53.88671875" style="136" bestFit="1" customWidth="1"/>
    <col min="14594" max="14594" width="2.109375" style="136" customWidth="1"/>
    <col min="14595" max="14595" width="10" style="136" bestFit="1" customWidth="1"/>
    <col min="14596" max="14596" width="9.44140625" style="136" bestFit="1" customWidth="1"/>
    <col min="14597" max="14597" width="10" style="136" customWidth="1"/>
    <col min="14598" max="14598" width="11" style="136" customWidth="1"/>
    <col min="14599" max="14599" width="10" style="136" customWidth="1"/>
    <col min="14600" max="14601" width="10.33203125" style="136" customWidth="1"/>
    <col min="14602" max="14603" width="10" style="136" customWidth="1"/>
    <col min="14604" max="14607" width="9" style="136" bestFit="1" customWidth="1"/>
    <col min="14608" max="14608" width="3.44140625" style="136" customWidth="1"/>
    <col min="14609" max="14609" width="6.88671875" style="136" customWidth="1"/>
    <col min="14610" max="14610" width="55.44140625" style="136" customWidth="1"/>
    <col min="14611" max="14848" width="8.88671875" style="136"/>
    <col min="14849" max="14849" width="53.88671875" style="136" bestFit="1" customWidth="1"/>
    <col min="14850" max="14850" width="2.109375" style="136" customWidth="1"/>
    <col min="14851" max="14851" width="10" style="136" bestFit="1" customWidth="1"/>
    <col min="14852" max="14852" width="9.44140625" style="136" bestFit="1" customWidth="1"/>
    <col min="14853" max="14853" width="10" style="136" customWidth="1"/>
    <col min="14854" max="14854" width="11" style="136" customWidth="1"/>
    <col min="14855" max="14855" width="10" style="136" customWidth="1"/>
    <col min="14856" max="14857" width="10.33203125" style="136" customWidth="1"/>
    <col min="14858" max="14859" width="10" style="136" customWidth="1"/>
    <col min="14860" max="14863" width="9" style="136" bestFit="1" customWidth="1"/>
    <col min="14864" max="14864" width="3.44140625" style="136" customWidth="1"/>
    <col min="14865" max="14865" width="6.88671875" style="136" customWidth="1"/>
    <col min="14866" max="14866" width="55.44140625" style="136" customWidth="1"/>
    <col min="14867" max="15104" width="8.88671875" style="136"/>
    <col min="15105" max="15105" width="53.88671875" style="136" bestFit="1" customWidth="1"/>
    <col min="15106" max="15106" width="2.109375" style="136" customWidth="1"/>
    <col min="15107" max="15107" width="10" style="136" bestFit="1" customWidth="1"/>
    <col min="15108" max="15108" width="9.44140625" style="136" bestFit="1" customWidth="1"/>
    <col min="15109" max="15109" width="10" style="136" customWidth="1"/>
    <col min="15110" max="15110" width="11" style="136" customWidth="1"/>
    <col min="15111" max="15111" width="10" style="136" customWidth="1"/>
    <col min="15112" max="15113" width="10.33203125" style="136" customWidth="1"/>
    <col min="15114" max="15115" width="10" style="136" customWidth="1"/>
    <col min="15116" max="15119" width="9" style="136" bestFit="1" customWidth="1"/>
    <col min="15120" max="15120" width="3.44140625" style="136" customWidth="1"/>
    <col min="15121" max="15121" width="6.88671875" style="136" customWidth="1"/>
    <col min="15122" max="15122" width="55.44140625" style="136" customWidth="1"/>
    <col min="15123" max="15360" width="8.88671875" style="136"/>
    <col min="15361" max="15361" width="53.88671875" style="136" bestFit="1" customWidth="1"/>
    <col min="15362" max="15362" width="2.109375" style="136" customWidth="1"/>
    <col min="15363" max="15363" width="10" style="136" bestFit="1" customWidth="1"/>
    <col min="15364" max="15364" width="9.44140625" style="136" bestFit="1" customWidth="1"/>
    <col min="15365" max="15365" width="10" style="136" customWidth="1"/>
    <col min="15366" max="15366" width="11" style="136" customWidth="1"/>
    <col min="15367" max="15367" width="10" style="136" customWidth="1"/>
    <col min="15368" max="15369" width="10.33203125" style="136" customWidth="1"/>
    <col min="15370" max="15371" width="10" style="136" customWidth="1"/>
    <col min="15372" max="15375" width="9" style="136" bestFit="1" customWidth="1"/>
    <col min="15376" max="15376" width="3.44140625" style="136" customWidth="1"/>
    <col min="15377" max="15377" width="6.88671875" style="136" customWidth="1"/>
    <col min="15378" max="15378" width="55.44140625" style="136" customWidth="1"/>
    <col min="15379" max="15616" width="8.88671875" style="136"/>
    <col min="15617" max="15617" width="53.88671875" style="136" bestFit="1" customWidth="1"/>
    <col min="15618" max="15618" width="2.109375" style="136" customWidth="1"/>
    <col min="15619" max="15619" width="10" style="136" bestFit="1" customWidth="1"/>
    <col min="15620" max="15620" width="9.44140625" style="136" bestFit="1" customWidth="1"/>
    <col min="15621" max="15621" width="10" style="136" customWidth="1"/>
    <col min="15622" max="15622" width="11" style="136" customWidth="1"/>
    <col min="15623" max="15623" width="10" style="136" customWidth="1"/>
    <col min="15624" max="15625" width="10.33203125" style="136" customWidth="1"/>
    <col min="15626" max="15627" width="10" style="136" customWidth="1"/>
    <col min="15628" max="15631" width="9" style="136" bestFit="1" customWidth="1"/>
    <col min="15632" max="15632" width="3.44140625" style="136" customWidth="1"/>
    <col min="15633" max="15633" width="6.88671875" style="136" customWidth="1"/>
    <col min="15634" max="15634" width="55.44140625" style="136" customWidth="1"/>
    <col min="15635" max="15872" width="8.88671875" style="136"/>
    <col min="15873" max="15873" width="53.88671875" style="136" bestFit="1" customWidth="1"/>
    <col min="15874" max="15874" width="2.109375" style="136" customWidth="1"/>
    <col min="15875" max="15875" width="10" style="136" bestFit="1" customWidth="1"/>
    <col min="15876" max="15876" width="9.44140625" style="136" bestFit="1" customWidth="1"/>
    <col min="15877" max="15877" width="10" style="136" customWidth="1"/>
    <col min="15878" max="15878" width="11" style="136" customWidth="1"/>
    <col min="15879" max="15879" width="10" style="136" customWidth="1"/>
    <col min="15880" max="15881" width="10.33203125" style="136" customWidth="1"/>
    <col min="15882" max="15883" width="10" style="136" customWidth="1"/>
    <col min="15884" max="15887" width="9" style="136" bestFit="1" customWidth="1"/>
    <col min="15888" max="15888" width="3.44140625" style="136" customWidth="1"/>
    <col min="15889" max="15889" width="6.88671875" style="136" customWidth="1"/>
    <col min="15890" max="15890" width="55.44140625" style="136" customWidth="1"/>
    <col min="15891" max="16128" width="8.88671875" style="136"/>
    <col min="16129" max="16129" width="53.88671875" style="136" bestFit="1" customWidth="1"/>
    <col min="16130" max="16130" width="2.109375" style="136" customWidth="1"/>
    <col min="16131" max="16131" width="10" style="136" bestFit="1" customWidth="1"/>
    <col min="16132" max="16132" width="9.44140625" style="136" bestFit="1" customWidth="1"/>
    <col min="16133" max="16133" width="10" style="136" customWidth="1"/>
    <col min="16134" max="16134" width="11" style="136" customWidth="1"/>
    <col min="16135" max="16135" width="10" style="136" customWidth="1"/>
    <col min="16136" max="16137" width="10.33203125" style="136" customWidth="1"/>
    <col min="16138" max="16139" width="10" style="136" customWidth="1"/>
    <col min="16140" max="16143" width="9" style="136" bestFit="1" customWidth="1"/>
    <col min="16144" max="16144" width="3.44140625" style="136" customWidth="1"/>
    <col min="16145" max="16145" width="6.88671875" style="136" customWidth="1"/>
    <col min="16146" max="16146" width="55.44140625" style="136" customWidth="1"/>
    <col min="16147" max="16384" width="8.88671875" style="136"/>
  </cols>
  <sheetData>
    <row r="1" spans="1:18" x14ac:dyDescent="0.25">
      <c r="A1" s="135" t="s">
        <v>0</v>
      </c>
      <c r="B1" s="173" t="str">
        <f>D1_</f>
        <v>IMAG Academy</v>
      </c>
      <c r="D1" s="137"/>
      <c r="E1" s="236"/>
      <c r="F1" s="137"/>
      <c r="G1" s="137"/>
      <c r="H1" s="137"/>
      <c r="I1" s="137"/>
      <c r="J1" s="137"/>
      <c r="K1" s="137"/>
      <c r="L1" s="137"/>
      <c r="M1" s="137"/>
      <c r="N1" s="137"/>
      <c r="O1" s="138" t="s">
        <v>240</v>
      </c>
      <c r="R1" s="171" t="s">
        <v>299</v>
      </c>
    </row>
    <row r="2" spans="1:18" x14ac:dyDescent="0.25">
      <c r="A2" s="140"/>
      <c r="B2" s="141"/>
      <c r="C2" s="142"/>
      <c r="D2" s="145"/>
      <c r="E2" s="145"/>
      <c r="F2" s="145"/>
      <c r="G2" s="142"/>
      <c r="H2" s="142"/>
      <c r="I2" s="142"/>
      <c r="J2" s="142"/>
      <c r="K2" s="142"/>
      <c r="L2" s="142"/>
      <c r="M2" s="142"/>
      <c r="N2" s="142"/>
      <c r="O2" s="142"/>
      <c r="R2" s="178" t="s">
        <v>298</v>
      </c>
    </row>
    <row r="3" spans="1:18" ht="13.8" x14ac:dyDescent="0.25">
      <c r="A3" s="352" t="s">
        <v>241</v>
      </c>
      <c r="B3" s="352"/>
      <c r="C3" s="352"/>
      <c r="D3" s="352"/>
      <c r="E3" s="352"/>
      <c r="F3" s="352"/>
      <c r="G3" s="352"/>
      <c r="H3" s="352"/>
      <c r="I3" s="352"/>
      <c r="J3" s="352"/>
      <c r="K3" s="352"/>
      <c r="L3" s="352"/>
      <c r="M3" s="352"/>
      <c r="N3" s="352"/>
      <c r="O3" s="352"/>
      <c r="R3" s="179" t="s">
        <v>300</v>
      </c>
    </row>
    <row r="4" spans="1:18" x14ac:dyDescent="0.25">
      <c r="A4" s="353"/>
      <c r="B4" s="353"/>
      <c r="C4" s="353"/>
      <c r="D4" s="353"/>
      <c r="E4" s="353"/>
      <c r="F4" s="353"/>
      <c r="G4" s="353"/>
      <c r="H4" s="353"/>
      <c r="I4" s="353"/>
      <c r="J4" s="353"/>
      <c r="K4" s="353"/>
      <c r="L4" s="353"/>
      <c r="M4" s="353"/>
      <c r="N4" s="353"/>
      <c r="O4" s="353"/>
      <c r="R4" s="212"/>
    </row>
    <row r="5" spans="1:18" x14ac:dyDescent="0.25">
      <c r="A5" s="143"/>
      <c r="B5" s="144"/>
      <c r="C5" s="145"/>
      <c r="D5" s="145"/>
      <c r="E5" s="145"/>
      <c r="F5" s="145"/>
      <c r="G5" s="145"/>
      <c r="H5" s="145"/>
      <c r="I5" s="145"/>
      <c r="J5" s="145"/>
      <c r="K5" s="145"/>
      <c r="L5" s="145"/>
      <c r="M5" s="145"/>
      <c r="N5" s="145"/>
      <c r="O5" s="145"/>
    </row>
    <row r="6" spans="1:18" ht="16.2" thickBot="1" x14ac:dyDescent="0.3">
      <c r="A6" s="146"/>
      <c r="B6" s="147"/>
      <c r="C6" s="148" t="s">
        <v>242</v>
      </c>
      <c r="D6" s="148"/>
      <c r="E6" s="148"/>
      <c r="F6" s="148"/>
      <c r="G6" s="148"/>
      <c r="H6" s="148"/>
      <c r="I6" s="148"/>
      <c r="J6" s="148"/>
      <c r="K6" s="148"/>
      <c r="L6" s="148"/>
      <c r="M6" s="148"/>
      <c r="N6" s="148"/>
      <c r="O6" s="149"/>
      <c r="Q6" s="150" t="s">
        <v>3</v>
      </c>
      <c r="R6" s="211" t="s">
        <v>4</v>
      </c>
    </row>
    <row r="7" spans="1:18" ht="13.8" thickBot="1" x14ac:dyDescent="0.3">
      <c r="A7" s="151" t="s">
        <v>3</v>
      </c>
      <c r="B7" s="152" t="s">
        <v>243</v>
      </c>
      <c r="C7" s="153" t="s">
        <v>244</v>
      </c>
      <c r="D7" s="153" t="s">
        <v>245</v>
      </c>
      <c r="E7" s="153" t="s">
        <v>246</v>
      </c>
      <c r="F7" s="153" t="s">
        <v>247</v>
      </c>
      <c r="G7" s="153" t="s">
        <v>248</v>
      </c>
      <c r="H7" s="153" t="s">
        <v>249</v>
      </c>
      <c r="I7" s="153" t="s">
        <v>250</v>
      </c>
      <c r="J7" s="153" t="s">
        <v>251</v>
      </c>
      <c r="K7" s="153" t="s">
        <v>252</v>
      </c>
      <c r="L7" s="153" t="s">
        <v>253</v>
      </c>
      <c r="M7" s="153" t="s">
        <v>254</v>
      </c>
      <c r="N7" s="153" t="s">
        <v>255</v>
      </c>
      <c r="O7" s="153" t="s">
        <v>256</v>
      </c>
    </row>
    <row r="9" spans="1:18" x14ac:dyDescent="0.25">
      <c r="A9" s="154"/>
      <c r="B9" s="155" t="s">
        <v>257</v>
      </c>
      <c r="C9" s="156"/>
      <c r="D9" s="156"/>
      <c r="E9" s="156"/>
      <c r="F9" s="156"/>
      <c r="G9" s="156"/>
      <c r="H9" s="156"/>
      <c r="I9" s="156"/>
      <c r="J9" s="156"/>
      <c r="K9" s="156"/>
      <c r="L9" s="156"/>
      <c r="M9" s="156"/>
      <c r="N9" s="156"/>
      <c r="O9" s="156"/>
    </row>
    <row r="10" spans="1:18" x14ac:dyDescent="0.25">
      <c r="B10" s="157" t="s">
        <v>258</v>
      </c>
      <c r="C10" s="158"/>
      <c r="D10" s="158"/>
      <c r="E10" s="158"/>
      <c r="F10" s="158"/>
      <c r="G10" s="158"/>
      <c r="H10" s="158"/>
      <c r="I10" s="158"/>
      <c r="J10" s="158"/>
      <c r="K10" s="158"/>
      <c r="L10" s="158"/>
      <c r="M10" s="158"/>
      <c r="N10" s="158"/>
      <c r="O10" s="158"/>
    </row>
    <row r="11" spans="1:18" ht="26.4" x14ac:dyDescent="0.25">
      <c r="A11" s="139">
        <f t="shared" ref="A11:A44" si="0">Q11</f>
        <v>1</v>
      </c>
      <c r="B11" s="159" t="s">
        <v>259</v>
      </c>
      <c r="C11" s="160">
        <f t="shared" ref="C11:C26" si="1">SUM(D11:O11)</f>
        <v>1462500</v>
      </c>
      <c r="D11" s="161">
        <f>(225*6500)*0.6</f>
        <v>877500</v>
      </c>
      <c r="E11" s="161"/>
      <c r="F11" s="161"/>
      <c r="G11" s="161"/>
      <c r="H11" s="161">
        <f>0.3*(225*6500)</f>
        <v>438750</v>
      </c>
      <c r="I11" s="161"/>
      <c r="J11" s="161">
        <f>(225*6500)*0.1</f>
        <v>146250</v>
      </c>
      <c r="K11" s="161"/>
      <c r="L11" s="161"/>
      <c r="M11" s="161"/>
      <c r="N11" s="161"/>
      <c r="O11" s="161"/>
      <c r="Q11" s="139">
        <v>1</v>
      </c>
      <c r="R11" s="209" t="s">
        <v>260</v>
      </c>
    </row>
    <row r="12" spans="1:18" ht="26.4" x14ac:dyDescent="0.25">
      <c r="A12" s="139">
        <f t="shared" si="0"/>
        <v>2</v>
      </c>
      <c r="B12" s="159" t="s">
        <v>261</v>
      </c>
      <c r="C12" s="160">
        <f>SUM(D12:O12)</f>
        <v>297005</v>
      </c>
      <c r="D12" s="161"/>
      <c r="E12" s="161"/>
      <c r="F12" s="161"/>
      <c r="G12" s="161"/>
      <c r="H12" s="161"/>
      <c r="I12" s="161"/>
      <c r="J12" s="161">
        <f>297005/6</f>
        <v>49500.833333333336</v>
      </c>
      <c r="K12" s="161">
        <f t="shared" ref="K12:O12" si="2">297005/6</f>
        <v>49500.833333333336</v>
      </c>
      <c r="L12" s="161">
        <f t="shared" si="2"/>
        <v>49500.833333333336</v>
      </c>
      <c r="M12" s="161">
        <f t="shared" si="2"/>
        <v>49500.833333333336</v>
      </c>
      <c r="N12" s="161">
        <f t="shared" si="2"/>
        <v>49500.833333333336</v>
      </c>
      <c r="O12" s="161">
        <f t="shared" si="2"/>
        <v>49500.833333333336</v>
      </c>
      <c r="Q12" s="139">
        <v>2</v>
      </c>
      <c r="R12" s="209" t="s">
        <v>262</v>
      </c>
    </row>
    <row r="13" spans="1:18" x14ac:dyDescent="0.25">
      <c r="A13" s="154">
        <f t="shared" si="0"/>
        <v>3</v>
      </c>
      <c r="B13" s="162" t="s">
        <v>263</v>
      </c>
      <c r="C13" s="163"/>
      <c r="D13" s="163"/>
      <c r="E13" s="163"/>
      <c r="F13" s="163"/>
      <c r="G13" s="163"/>
      <c r="H13" s="163"/>
      <c r="I13" s="163"/>
      <c r="J13" s="163"/>
      <c r="K13" s="163"/>
      <c r="L13" s="163"/>
      <c r="M13" s="163"/>
      <c r="N13" s="163"/>
      <c r="O13" s="163"/>
      <c r="Q13" s="139">
        <v>3</v>
      </c>
    </row>
    <row r="14" spans="1:18" x14ac:dyDescent="0.25">
      <c r="A14" s="139">
        <f t="shared" si="0"/>
        <v>4</v>
      </c>
      <c r="B14" s="159" t="s">
        <v>264</v>
      </c>
      <c r="C14" s="160">
        <f t="shared" si="1"/>
        <v>5000</v>
      </c>
      <c r="D14" s="161">
        <v>5000</v>
      </c>
      <c r="E14" s="161"/>
      <c r="F14" s="161"/>
      <c r="G14" s="161"/>
      <c r="H14" s="161"/>
      <c r="I14" s="161"/>
      <c r="J14" s="161"/>
      <c r="K14" s="161"/>
      <c r="L14" s="161"/>
      <c r="M14" s="161"/>
      <c r="N14" s="161"/>
      <c r="O14" s="161"/>
      <c r="Q14" s="139">
        <v>4</v>
      </c>
      <c r="R14" s="209" t="s">
        <v>265</v>
      </c>
    </row>
    <row r="15" spans="1:18" x14ac:dyDescent="0.25">
      <c r="A15" s="139">
        <f t="shared" si="0"/>
        <v>5</v>
      </c>
      <c r="B15" s="159" t="s">
        <v>266</v>
      </c>
      <c r="C15" s="160">
        <f t="shared" si="1"/>
        <v>0</v>
      </c>
      <c r="D15" s="161"/>
      <c r="E15" s="161"/>
      <c r="F15" s="161"/>
      <c r="G15" s="161"/>
      <c r="H15" s="161"/>
      <c r="I15" s="161"/>
      <c r="J15" s="161"/>
      <c r="K15" s="161"/>
      <c r="L15" s="161"/>
      <c r="M15" s="161"/>
      <c r="N15" s="161"/>
      <c r="O15" s="161"/>
      <c r="Q15" s="139">
        <v>5</v>
      </c>
      <c r="R15" s="209" t="s">
        <v>267</v>
      </c>
    </row>
    <row r="16" spans="1:18" x14ac:dyDescent="0.25">
      <c r="A16" s="139">
        <f t="shared" si="0"/>
        <v>6</v>
      </c>
      <c r="B16" s="159" t="s">
        <v>268</v>
      </c>
      <c r="C16" s="160">
        <f t="shared" si="1"/>
        <v>0</v>
      </c>
      <c r="D16" s="161"/>
      <c r="E16" s="161"/>
      <c r="F16" s="161"/>
      <c r="G16" s="161"/>
      <c r="H16" s="161"/>
      <c r="I16" s="161"/>
      <c r="J16" s="161"/>
      <c r="K16" s="161"/>
      <c r="L16" s="161"/>
      <c r="M16" s="161"/>
      <c r="N16" s="161"/>
      <c r="O16" s="161"/>
      <c r="Q16" s="139">
        <v>6</v>
      </c>
      <c r="R16" s="209" t="s">
        <v>269</v>
      </c>
    </row>
    <row r="17" spans="1:18" x14ac:dyDescent="0.25">
      <c r="A17" s="139">
        <f t="shared" si="0"/>
        <v>7</v>
      </c>
      <c r="B17" s="157" t="s">
        <v>270</v>
      </c>
      <c r="C17" s="160">
        <f t="shared" si="1"/>
        <v>0</v>
      </c>
      <c r="D17" s="161"/>
      <c r="E17" s="161"/>
      <c r="F17" s="161"/>
      <c r="G17" s="161"/>
      <c r="H17" s="161"/>
      <c r="I17" s="161"/>
      <c r="J17" s="161"/>
      <c r="K17" s="161"/>
      <c r="L17" s="161"/>
      <c r="M17" s="161"/>
      <c r="N17" s="161"/>
      <c r="O17" s="161"/>
      <c r="Q17" s="139">
        <v>7</v>
      </c>
      <c r="R17" s="209" t="s">
        <v>271</v>
      </c>
    </row>
    <row r="18" spans="1:18" ht="26.4" outlineLevel="1" x14ac:dyDescent="0.25">
      <c r="A18" s="139">
        <f t="shared" si="0"/>
        <v>7.1</v>
      </c>
      <c r="B18" s="164" t="s">
        <v>390</v>
      </c>
      <c r="C18" s="160">
        <f t="shared" si="1"/>
        <v>-1069836.4999999998</v>
      </c>
      <c r="D18" s="161">
        <v>-89153.041666666657</v>
      </c>
      <c r="E18" s="161">
        <v>-89153.041666666657</v>
      </c>
      <c r="F18" s="161">
        <v>-89153.041666666657</v>
      </c>
      <c r="G18" s="161">
        <v>-89153.041666666657</v>
      </c>
      <c r="H18" s="161">
        <v>-89153.041666666657</v>
      </c>
      <c r="I18" s="161">
        <v>-89153.041666666657</v>
      </c>
      <c r="J18" s="161">
        <v>-89153.041666666657</v>
      </c>
      <c r="K18" s="161">
        <v>-89153.041666666657</v>
      </c>
      <c r="L18" s="161">
        <v>-89153.041666666657</v>
      </c>
      <c r="M18" s="161">
        <v>-89153.041666666657</v>
      </c>
      <c r="N18" s="161">
        <v>-89153.041666666657</v>
      </c>
      <c r="O18" s="161">
        <v>-89153.041666666657</v>
      </c>
      <c r="Q18" s="165">
        <v>7.1</v>
      </c>
      <c r="R18" s="209" t="s">
        <v>272</v>
      </c>
    </row>
    <row r="19" spans="1:18" ht="26.4" outlineLevel="1" x14ac:dyDescent="0.25">
      <c r="A19" s="139">
        <f t="shared" si="0"/>
        <v>7.2</v>
      </c>
      <c r="B19" s="166" t="s">
        <v>391</v>
      </c>
      <c r="C19" s="160">
        <f t="shared" si="1"/>
        <v>-231000</v>
      </c>
      <c r="D19" s="161">
        <v>-19250</v>
      </c>
      <c r="E19" s="161">
        <v>-19250</v>
      </c>
      <c r="F19" s="161">
        <v>-19250</v>
      </c>
      <c r="G19" s="161">
        <v>-19250</v>
      </c>
      <c r="H19" s="161">
        <v>-19250</v>
      </c>
      <c r="I19" s="161">
        <v>-19250</v>
      </c>
      <c r="J19" s="161">
        <v>-19250</v>
      </c>
      <c r="K19" s="161">
        <v>-19250</v>
      </c>
      <c r="L19" s="161">
        <v>-19250</v>
      </c>
      <c r="M19" s="161">
        <v>-19250</v>
      </c>
      <c r="N19" s="161">
        <v>-19250</v>
      </c>
      <c r="O19" s="161">
        <v>-19250</v>
      </c>
      <c r="Q19" s="165">
        <v>7.2</v>
      </c>
      <c r="R19" s="209" t="s">
        <v>272</v>
      </c>
    </row>
    <row r="20" spans="1:18" ht="26.4" outlineLevel="1" x14ac:dyDescent="0.25">
      <c r="A20" s="139">
        <f t="shared" si="0"/>
        <v>7.3</v>
      </c>
      <c r="B20" s="166" t="s">
        <v>392</v>
      </c>
      <c r="C20" s="160">
        <f t="shared" si="1"/>
        <v>-44000</v>
      </c>
      <c r="D20" s="161">
        <v>-2500</v>
      </c>
      <c r="E20" s="161">
        <v>-2500</v>
      </c>
      <c r="F20" s="161">
        <v>-2500</v>
      </c>
      <c r="G20" s="161">
        <v>-2500</v>
      </c>
      <c r="H20" s="161">
        <v>-2500</v>
      </c>
      <c r="I20" s="161">
        <v>-2500</v>
      </c>
      <c r="J20" s="161">
        <v>-5000</v>
      </c>
      <c r="K20" s="161">
        <v>-5200</v>
      </c>
      <c r="L20" s="161">
        <v>-3200</v>
      </c>
      <c r="M20" s="161">
        <v>-3200</v>
      </c>
      <c r="N20" s="161">
        <v>-5700</v>
      </c>
      <c r="O20" s="161">
        <v>-6700</v>
      </c>
      <c r="Q20" s="165">
        <v>7.3</v>
      </c>
      <c r="R20" s="209" t="s">
        <v>272</v>
      </c>
    </row>
    <row r="21" spans="1:18" ht="26.4" outlineLevel="1" x14ac:dyDescent="0.25">
      <c r="A21" s="139">
        <f t="shared" si="0"/>
        <v>7.4</v>
      </c>
      <c r="B21" s="166" t="s">
        <v>393</v>
      </c>
      <c r="C21" s="160">
        <f t="shared" si="1"/>
        <v>-5000</v>
      </c>
      <c r="D21" s="161">
        <v>0</v>
      </c>
      <c r="E21" s="161">
        <v>0</v>
      </c>
      <c r="F21" s="161">
        <v>0</v>
      </c>
      <c r="G21" s="161">
        <v>0</v>
      </c>
      <c r="H21" s="161">
        <v>0</v>
      </c>
      <c r="I21" s="161">
        <v>0</v>
      </c>
      <c r="J21" s="161">
        <v>0</v>
      </c>
      <c r="K21" s="161">
        <v>-2500</v>
      </c>
      <c r="L21" s="161">
        <v>0</v>
      </c>
      <c r="M21" s="161">
        <v>-2500</v>
      </c>
      <c r="N21" s="161">
        <v>0</v>
      </c>
      <c r="O21" s="161">
        <v>0</v>
      </c>
      <c r="Q21" s="165">
        <v>7.4</v>
      </c>
      <c r="R21" s="209" t="s">
        <v>272</v>
      </c>
    </row>
    <row r="22" spans="1:18" ht="26.4" outlineLevel="1" x14ac:dyDescent="0.25">
      <c r="A22" s="139">
        <f t="shared" si="0"/>
        <v>7.5</v>
      </c>
      <c r="B22" s="166" t="s">
        <v>394</v>
      </c>
      <c r="C22" s="160">
        <f t="shared" si="1"/>
        <v>-1600</v>
      </c>
      <c r="D22" s="161">
        <v>-100</v>
      </c>
      <c r="E22" s="161">
        <v>0</v>
      </c>
      <c r="F22" s="161">
        <v>-1000</v>
      </c>
      <c r="G22" s="161">
        <v>0</v>
      </c>
      <c r="H22" s="161">
        <v>0</v>
      </c>
      <c r="I22" s="161">
        <v>0</v>
      </c>
      <c r="J22" s="161">
        <v>0</v>
      </c>
      <c r="K22" s="161">
        <v>-500</v>
      </c>
      <c r="L22" s="161">
        <v>0</v>
      </c>
      <c r="M22" s="161">
        <v>0</v>
      </c>
      <c r="N22" s="161">
        <v>0</v>
      </c>
      <c r="O22" s="161">
        <v>0</v>
      </c>
      <c r="Q22" s="165">
        <v>7.5</v>
      </c>
      <c r="R22" s="209" t="s">
        <v>272</v>
      </c>
    </row>
    <row r="23" spans="1:18" ht="26.4" outlineLevel="1" x14ac:dyDescent="0.25">
      <c r="A23" s="139">
        <f t="shared" si="0"/>
        <v>7.6</v>
      </c>
      <c r="B23" s="166" t="s">
        <v>395</v>
      </c>
      <c r="C23" s="160">
        <f t="shared" si="1"/>
        <v>-42400</v>
      </c>
      <c r="D23" s="161">
        <v>-500</v>
      </c>
      <c r="E23" s="161">
        <v>-500</v>
      </c>
      <c r="F23" s="161">
        <v>-500</v>
      </c>
      <c r="G23" s="161">
        <v>-500</v>
      </c>
      <c r="H23" s="161">
        <v>-500</v>
      </c>
      <c r="I23" s="161">
        <v>-500</v>
      </c>
      <c r="J23" s="161">
        <v>-500</v>
      </c>
      <c r="K23" s="161">
        <v>-500</v>
      </c>
      <c r="L23" s="161">
        <v>-500</v>
      </c>
      <c r="M23" s="161">
        <v>-4700</v>
      </c>
      <c r="N23" s="161">
        <v>-18700</v>
      </c>
      <c r="O23" s="161">
        <v>-14500</v>
      </c>
      <c r="Q23" s="165">
        <v>7.6</v>
      </c>
      <c r="R23" s="209" t="s">
        <v>272</v>
      </c>
    </row>
    <row r="24" spans="1:18" ht="26.4" outlineLevel="1" x14ac:dyDescent="0.25">
      <c r="A24" s="139">
        <f t="shared" si="0"/>
        <v>7.7</v>
      </c>
      <c r="B24" s="166" t="s">
        <v>396</v>
      </c>
      <c r="C24" s="160">
        <f t="shared" si="1"/>
        <v>-29805</v>
      </c>
      <c r="D24" s="161">
        <v>-875</v>
      </c>
      <c r="E24" s="161">
        <v>-875</v>
      </c>
      <c r="F24" s="161">
        <v>-875</v>
      </c>
      <c r="G24" s="161">
        <v>-875</v>
      </c>
      <c r="H24" s="161">
        <v>-875</v>
      </c>
      <c r="I24" s="161">
        <v>-875</v>
      </c>
      <c r="J24" s="161">
        <v>-875</v>
      </c>
      <c r="K24" s="161">
        <v>-875</v>
      </c>
      <c r="L24" s="161">
        <v>-875</v>
      </c>
      <c r="M24" s="161">
        <v>-20180</v>
      </c>
      <c r="N24" s="161">
        <v>-875</v>
      </c>
      <c r="O24" s="161">
        <v>-875</v>
      </c>
      <c r="Q24" s="165">
        <v>7.7</v>
      </c>
      <c r="R24" s="209" t="s">
        <v>272</v>
      </c>
    </row>
    <row r="25" spans="1:18" ht="26.4" outlineLevel="1" x14ac:dyDescent="0.25">
      <c r="A25" s="139">
        <f t="shared" si="0"/>
        <v>7.8</v>
      </c>
      <c r="B25" s="166" t="s">
        <v>397</v>
      </c>
      <c r="C25" s="160">
        <f t="shared" si="1"/>
        <v>-8850</v>
      </c>
      <c r="D25" s="161">
        <v>0</v>
      </c>
      <c r="E25" s="161">
        <v>-625</v>
      </c>
      <c r="F25" s="161">
        <v>-1125</v>
      </c>
      <c r="G25" s="161">
        <v>-500</v>
      </c>
      <c r="H25" s="161">
        <v>-825</v>
      </c>
      <c r="I25" s="161">
        <v>0</v>
      </c>
      <c r="J25" s="161">
        <v>-1500</v>
      </c>
      <c r="K25" s="161">
        <v>-575</v>
      </c>
      <c r="L25" s="161">
        <v>-2700</v>
      </c>
      <c r="M25" s="161">
        <v>-125</v>
      </c>
      <c r="N25" s="161">
        <v>-875</v>
      </c>
      <c r="O25" s="161">
        <v>0</v>
      </c>
      <c r="Q25" s="165">
        <v>7.8</v>
      </c>
      <c r="R25" s="209" t="s">
        <v>272</v>
      </c>
    </row>
    <row r="26" spans="1:18" ht="26.4" outlineLevel="1" x14ac:dyDescent="0.25">
      <c r="A26" s="139">
        <f t="shared" si="0"/>
        <v>7.9</v>
      </c>
      <c r="B26" s="164"/>
      <c r="C26" s="160">
        <f t="shared" si="1"/>
        <v>0</v>
      </c>
      <c r="D26" s="161">
        <v>0</v>
      </c>
      <c r="E26" s="161">
        <v>0</v>
      </c>
      <c r="F26" s="161">
        <v>0</v>
      </c>
      <c r="G26" s="161">
        <v>0</v>
      </c>
      <c r="H26" s="161">
        <v>0</v>
      </c>
      <c r="I26" s="161">
        <v>0</v>
      </c>
      <c r="J26" s="161">
        <v>0</v>
      </c>
      <c r="K26" s="161">
        <v>0</v>
      </c>
      <c r="L26" s="161">
        <v>0</v>
      </c>
      <c r="M26" s="161">
        <v>0</v>
      </c>
      <c r="N26" s="161">
        <v>0</v>
      </c>
      <c r="O26" s="161">
        <v>0</v>
      </c>
      <c r="Q26" s="165">
        <v>7.9</v>
      </c>
      <c r="R26" s="209" t="s">
        <v>272</v>
      </c>
    </row>
    <row r="27" spans="1:18" x14ac:dyDescent="0.25">
      <c r="A27" s="139">
        <f t="shared" si="0"/>
        <v>8</v>
      </c>
      <c r="B27" s="157" t="s">
        <v>273</v>
      </c>
      <c r="C27" s="167">
        <f>SUM(C11:C26)</f>
        <v>332013.50000000023</v>
      </c>
      <c r="D27" s="167">
        <f>SUM(D11:D26)</f>
        <v>770121.95833333337</v>
      </c>
      <c r="E27" s="167">
        <f>SUM(E11:E26)</f>
        <v>-112903.04166666666</v>
      </c>
      <c r="F27" s="167">
        <f t="shared" ref="F27:O27" si="3">SUM(F11:F26)</f>
        <v>-114403.04166666666</v>
      </c>
      <c r="G27" s="167">
        <f t="shared" si="3"/>
        <v>-112778.04166666666</v>
      </c>
      <c r="H27" s="167">
        <f>SUM(H11:H26)</f>
        <v>325646.95833333337</v>
      </c>
      <c r="I27" s="167">
        <f t="shared" si="3"/>
        <v>-112278.04166666666</v>
      </c>
      <c r="J27" s="167">
        <f>SUM(J11:J26)</f>
        <v>79472.791666666686</v>
      </c>
      <c r="K27" s="167">
        <f t="shared" si="3"/>
        <v>-69052.208333333314</v>
      </c>
      <c r="L27" s="167">
        <f t="shared" si="3"/>
        <v>-66177.208333333314</v>
      </c>
      <c r="M27" s="167">
        <f t="shared" si="3"/>
        <v>-89607.208333333314</v>
      </c>
      <c r="N27" s="167">
        <f t="shared" si="3"/>
        <v>-85052.208333333314</v>
      </c>
      <c r="O27" s="167">
        <f t="shared" si="3"/>
        <v>-80977.208333333314</v>
      </c>
      <c r="Q27" s="139">
        <v>8</v>
      </c>
      <c r="R27" s="209" t="s">
        <v>30</v>
      </c>
    </row>
    <row r="28" spans="1:18" x14ac:dyDescent="0.25">
      <c r="B28" s="159" t="s">
        <v>274</v>
      </c>
      <c r="C28" s="168"/>
      <c r="D28" s="168"/>
      <c r="E28" s="168"/>
      <c r="F28" s="168"/>
      <c r="G28" s="168"/>
      <c r="H28" s="168"/>
      <c r="I28" s="168"/>
      <c r="J28" s="168"/>
      <c r="K28" s="168"/>
      <c r="L28" s="168"/>
      <c r="M28" s="168"/>
      <c r="N28" s="168"/>
      <c r="O28" s="168"/>
    </row>
    <row r="29" spans="1:18" x14ac:dyDescent="0.25">
      <c r="B29" s="169" t="s">
        <v>275</v>
      </c>
      <c r="C29" s="168"/>
      <c r="D29" s="168"/>
      <c r="E29" s="168"/>
      <c r="F29" s="168"/>
      <c r="G29" s="168"/>
      <c r="H29" s="168"/>
      <c r="I29" s="168"/>
      <c r="J29" s="168"/>
      <c r="K29" s="168"/>
      <c r="L29" s="168"/>
      <c r="M29" s="168"/>
      <c r="N29" s="168"/>
      <c r="O29" s="168"/>
    </row>
    <row r="30" spans="1:18" x14ac:dyDescent="0.25">
      <c r="A30" s="139">
        <f t="shared" si="0"/>
        <v>9</v>
      </c>
      <c r="B30" s="159" t="s">
        <v>276</v>
      </c>
      <c r="C30" s="160">
        <f>SUM(D30:O30)</f>
        <v>0</v>
      </c>
      <c r="D30" s="161"/>
      <c r="E30" s="161"/>
      <c r="F30" s="161"/>
      <c r="G30" s="161"/>
      <c r="H30" s="161"/>
      <c r="I30" s="161"/>
      <c r="J30" s="161"/>
      <c r="K30" s="161"/>
      <c r="L30" s="161"/>
      <c r="M30" s="161"/>
      <c r="N30" s="161"/>
      <c r="O30" s="161"/>
      <c r="Q30" s="139">
        <f>Q27+1</f>
        <v>9</v>
      </c>
      <c r="R30" s="209" t="s">
        <v>277</v>
      </c>
    </row>
    <row r="31" spans="1:18" x14ac:dyDescent="0.25">
      <c r="A31" s="139">
        <f t="shared" si="0"/>
        <v>10</v>
      </c>
      <c r="B31" s="159" t="s">
        <v>278</v>
      </c>
      <c r="C31" s="160">
        <f>SUM(D31:O31)</f>
        <v>0</v>
      </c>
      <c r="D31" s="161"/>
      <c r="E31" s="161"/>
      <c r="F31" s="161"/>
      <c r="G31" s="161"/>
      <c r="H31" s="161"/>
      <c r="I31" s="161"/>
      <c r="J31" s="161"/>
      <c r="K31" s="161"/>
      <c r="L31" s="161"/>
      <c r="M31" s="161"/>
      <c r="N31" s="161"/>
      <c r="O31" s="161"/>
      <c r="Q31" s="139">
        <f>Q30+1</f>
        <v>10</v>
      </c>
      <c r="R31" s="209" t="s">
        <v>279</v>
      </c>
    </row>
    <row r="32" spans="1:18" x14ac:dyDescent="0.25">
      <c r="A32" s="139">
        <f t="shared" si="0"/>
        <v>11</v>
      </c>
      <c r="B32" s="159" t="s">
        <v>280</v>
      </c>
      <c r="C32" s="167">
        <f>SUM(D30:O31)</f>
        <v>0</v>
      </c>
      <c r="D32" s="167">
        <f>SUM(D30:O31)</f>
        <v>0</v>
      </c>
      <c r="E32" s="167">
        <f>SUM(E30:O31)</f>
        <v>0</v>
      </c>
      <c r="F32" s="167">
        <f>SUM(F30:O31)</f>
        <v>0</v>
      </c>
      <c r="G32" s="167">
        <f>SUM(G30:O31)</f>
        <v>0</v>
      </c>
      <c r="H32" s="167">
        <f>SUM(H30:O31)</f>
        <v>0</v>
      </c>
      <c r="I32" s="167">
        <f>SUM(I30:O31)</f>
        <v>0</v>
      </c>
      <c r="J32" s="167">
        <f>SUM(J30:O31)</f>
        <v>0</v>
      </c>
      <c r="K32" s="167">
        <f>SUM(K30:O31)</f>
        <v>0</v>
      </c>
      <c r="L32" s="167">
        <f>SUM(L30:O31)</f>
        <v>0</v>
      </c>
      <c r="M32" s="167">
        <f>SUM(M30:O31)</f>
        <v>0</v>
      </c>
      <c r="N32" s="167">
        <f>SUM(N30:O31)</f>
        <v>0</v>
      </c>
      <c r="O32" s="167">
        <f>SUM(O30:O31)</f>
        <v>0</v>
      </c>
      <c r="Q32" s="139">
        <f>Q31+1</f>
        <v>11</v>
      </c>
      <c r="R32" s="209" t="s">
        <v>281</v>
      </c>
    </row>
    <row r="33" spans="1:18" x14ac:dyDescent="0.25">
      <c r="C33" s="168"/>
      <c r="D33" s="168"/>
      <c r="E33" s="168"/>
      <c r="F33" s="168"/>
      <c r="G33" s="168"/>
      <c r="H33" s="168"/>
      <c r="I33" s="168"/>
      <c r="J33" s="168"/>
      <c r="K33" s="168"/>
      <c r="L33" s="168"/>
      <c r="M33" s="168"/>
      <c r="N33" s="168"/>
      <c r="O33" s="168"/>
    </row>
    <row r="34" spans="1:18" x14ac:dyDescent="0.25">
      <c r="B34" s="169" t="s">
        <v>282</v>
      </c>
      <c r="C34" s="168"/>
      <c r="D34" s="168"/>
      <c r="E34" s="168"/>
      <c r="F34" s="168"/>
      <c r="G34" s="168"/>
      <c r="H34" s="168"/>
      <c r="I34" s="168"/>
      <c r="J34" s="168"/>
      <c r="K34" s="168"/>
      <c r="L34" s="168"/>
      <c r="M34" s="168"/>
      <c r="N34" s="168"/>
      <c r="O34" s="168"/>
    </row>
    <row r="35" spans="1:18" x14ac:dyDescent="0.25">
      <c r="A35" s="139">
        <f t="shared" si="0"/>
        <v>12</v>
      </c>
      <c r="B35" s="159" t="s">
        <v>283</v>
      </c>
      <c r="C35" s="160">
        <f>SUM(D35:O35)</f>
        <v>0</v>
      </c>
      <c r="D35" s="161"/>
      <c r="E35" s="161"/>
      <c r="F35" s="161"/>
      <c r="G35" s="161"/>
      <c r="H35" s="161"/>
      <c r="I35" s="161"/>
      <c r="J35" s="161"/>
      <c r="K35" s="161"/>
      <c r="L35" s="161"/>
      <c r="M35" s="161"/>
      <c r="N35" s="161"/>
      <c r="O35" s="161"/>
      <c r="Q35" s="139">
        <f>Q32+1</f>
        <v>12</v>
      </c>
      <c r="R35" s="209" t="s">
        <v>284</v>
      </c>
    </row>
    <row r="36" spans="1:18" x14ac:dyDescent="0.25">
      <c r="A36" s="139">
        <f t="shared" si="0"/>
        <v>13</v>
      </c>
      <c r="B36" s="159" t="s">
        <v>285</v>
      </c>
      <c r="C36" s="160">
        <f>SUM(D36:O36)</f>
        <v>0</v>
      </c>
      <c r="D36" s="161"/>
      <c r="E36" s="161"/>
      <c r="F36" s="161"/>
      <c r="G36" s="161"/>
      <c r="H36" s="161"/>
      <c r="I36" s="161"/>
      <c r="J36" s="161"/>
      <c r="K36" s="161"/>
      <c r="L36" s="161"/>
      <c r="M36" s="161"/>
      <c r="N36" s="161"/>
      <c r="O36" s="161"/>
      <c r="Q36" s="139">
        <f>Q35+1</f>
        <v>13</v>
      </c>
      <c r="R36" s="209" t="s">
        <v>286</v>
      </c>
    </row>
    <row r="37" spans="1:18" x14ac:dyDescent="0.25">
      <c r="A37" s="139">
        <f t="shared" si="0"/>
        <v>14</v>
      </c>
      <c r="B37" s="159" t="s">
        <v>287</v>
      </c>
      <c r="C37" s="160">
        <f>SUM(D37:O37)</f>
        <v>0</v>
      </c>
      <c r="D37" s="161"/>
      <c r="E37" s="161"/>
      <c r="F37" s="161"/>
      <c r="G37" s="161"/>
      <c r="H37" s="161"/>
      <c r="I37" s="161"/>
      <c r="J37" s="161"/>
      <c r="K37" s="161"/>
      <c r="L37" s="161"/>
      <c r="M37" s="161"/>
      <c r="N37" s="161"/>
      <c r="O37" s="161"/>
      <c r="Q37" s="139">
        <f>Q36+1</f>
        <v>14</v>
      </c>
      <c r="R37" s="209" t="s">
        <v>288</v>
      </c>
    </row>
    <row r="38" spans="1:18" x14ac:dyDescent="0.25">
      <c r="A38" s="139">
        <f t="shared" si="0"/>
        <v>15</v>
      </c>
      <c r="B38" s="159" t="s">
        <v>289</v>
      </c>
      <c r="C38" s="160">
        <f>SUM(D38:O38)</f>
        <v>0</v>
      </c>
      <c r="D38" s="161"/>
      <c r="E38" s="161"/>
      <c r="F38" s="161"/>
      <c r="G38" s="161"/>
      <c r="H38" s="161"/>
      <c r="I38" s="161"/>
      <c r="J38" s="161"/>
      <c r="K38" s="161"/>
      <c r="L38" s="161"/>
      <c r="M38" s="161"/>
      <c r="N38" s="161"/>
      <c r="O38" s="161"/>
      <c r="Q38" s="139">
        <f>Q37+1</f>
        <v>15</v>
      </c>
      <c r="R38" s="209" t="s">
        <v>290</v>
      </c>
    </row>
    <row r="39" spans="1:18" x14ac:dyDescent="0.25">
      <c r="A39" s="139">
        <f t="shared" si="0"/>
        <v>16</v>
      </c>
      <c r="B39" s="159" t="s">
        <v>291</v>
      </c>
      <c r="C39" s="170">
        <f>SUM(C35:C38)</f>
        <v>0</v>
      </c>
      <c r="D39" s="167">
        <f t="shared" ref="D39:O39" si="4">SUM(D35:D38)</f>
        <v>0</v>
      </c>
      <c r="E39" s="167">
        <f t="shared" si="4"/>
        <v>0</v>
      </c>
      <c r="F39" s="167">
        <f t="shared" si="4"/>
        <v>0</v>
      </c>
      <c r="G39" s="167">
        <f t="shared" si="4"/>
        <v>0</v>
      </c>
      <c r="H39" s="167">
        <f t="shared" si="4"/>
        <v>0</v>
      </c>
      <c r="I39" s="167">
        <f t="shared" si="4"/>
        <v>0</v>
      </c>
      <c r="J39" s="167">
        <f t="shared" si="4"/>
        <v>0</v>
      </c>
      <c r="K39" s="167">
        <f t="shared" si="4"/>
        <v>0</v>
      </c>
      <c r="L39" s="167">
        <f t="shared" si="4"/>
        <v>0</v>
      </c>
      <c r="M39" s="167">
        <f t="shared" si="4"/>
        <v>0</v>
      </c>
      <c r="N39" s="167">
        <f t="shared" si="4"/>
        <v>0</v>
      </c>
      <c r="O39" s="167">
        <f t="shared" si="4"/>
        <v>0</v>
      </c>
      <c r="Q39" s="139">
        <f>Q38+1</f>
        <v>16</v>
      </c>
      <c r="R39" s="209" t="s">
        <v>281</v>
      </c>
    </row>
    <row r="40" spans="1:18" x14ac:dyDescent="0.25">
      <c r="C40" s="168"/>
      <c r="D40" s="168"/>
      <c r="E40" s="168"/>
      <c r="F40" s="168"/>
      <c r="G40" s="168"/>
      <c r="H40" s="168"/>
      <c r="I40" s="168"/>
      <c r="J40" s="168"/>
      <c r="K40" s="168"/>
      <c r="L40" s="168"/>
      <c r="M40" s="168"/>
      <c r="N40" s="168"/>
      <c r="O40" s="168"/>
    </row>
    <row r="41" spans="1:18" x14ac:dyDescent="0.25">
      <c r="A41" s="139">
        <f t="shared" si="0"/>
        <v>17</v>
      </c>
      <c r="B41" s="159" t="s">
        <v>292</v>
      </c>
      <c r="C41" s="167">
        <f>C27-C32-C39</f>
        <v>332013.50000000023</v>
      </c>
      <c r="D41" s="167">
        <f>D27-D32-D39</f>
        <v>770121.95833333337</v>
      </c>
      <c r="E41" s="167">
        <f t="shared" ref="E41:O41" si="5">E27-E32-E39</f>
        <v>-112903.04166666666</v>
      </c>
      <c r="F41" s="167">
        <f t="shared" si="5"/>
        <v>-114403.04166666666</v>
      </c>
      <c r="G41" s="167">
        <f t="shared" si="5"/>
        <v>-112778.04166666666</v>
      </c>
      <c r="H41" s="167">
        <f t="shared" si="5"/>
        <v>325646.95833333337</v>
      </c>
      <c r="I41" s="167">
        <f t="shared" si="5"/>
        <v>-112278.04166666666</v>
      </c>
      <c r="J41" s="167">
        <f t="shared" si="5"/>
        <v>79472.791666666686</v>
      </c>
      <c r="K41" s="167">
        <f t="shared" si="5"/>
        <v>-69052.208333333314</v>
      </c>
      <c r="L41" s="167">
        <f t="shared" si="5"/>
        <v>-66177.208333333314</v>
      </c>
      <c r="M41" s="167">
        <f t="shared" si="5"/>
        <v>-89607.208333333314</v>
      </c>
      <c r="N41" s="167">
        <f t="shared" si="5"/>
        <v>-85052.208333333314</v>
      </c>
      <c r="O41" s="167">
        <f t="shared" si="5"/>
        <v>-80977.208333333314</v>
      </c>
      <c r="Q41" s="139">
        <f>Q39+1</f>
        <v>17</v>
      </c>
      <c r="R41" s="209" t="s">
        <v>281</v>
      </c>
    </row>
    <row r="42" spans="1:18" x14ac:dyDescent="0.25">
      <c r="C42" s="168"/>
      <c r="D42" s="168"/>
      <c r="E42" s="168"/>
      <c r="F42" s="168"/>
      <c r="G42" s="168"/>
      <c r="H42" s="168"/>
      <c r="I42" s="168"/>
      <c r="J42" s="168"/>
      <c r="K42" s="168"/>
      <c r="L42" s="168"/>
      <c r="M42" s="168"/>
      <c r="N42" s="168"/>
      <c r="O42" s="168"/>
    </row>
    <row r="43" spans="1:18" x14ac:dyDescent="0.25">
      <c r="A43" s="139">
        <f t="shared" si="0"/>
        <v>18</v>
      </c>
      <c r="B43" s="159" t="s">
        <v>293</v>
      </c>
      <c r="C43" s="167">
        <f>D43</f>
        <v>0</v>
      </c>
      <c r="D43" s="161"/>
      <c r="E43" s="167">
        <f t="shared" ref="E43:O43" si="6">D44</f>
        <v>770121.95833333337</v>
      </c>
      <c r="F43" s="167">
        <f t="shared" si="6"/>
        <v>657218.91666666674</v>
      </c>
      <c r="G43" s="167">
        <f t="shared" si="6"/>
        <v>542815.87500000012</v>
      </c>
      <c r="H43" s="167">
        <f t="shared" si="6"/>
        <v>430037.83333333349</v>
      </c>
      <c r="I43" s="167">
        <f t="shared" si="6"/>
        <v>755684.79166666686</v>
      </c>
      <c r="J43" s="167">
        <f t="shared" si="6"/>
        <v>643406.75000000023</v>
      </c>
      <c r="K43" s="167">
        <f t="shared" si="6"/>
        <v>722879.54166666698</v>
      </c>
      <c r="L43" s="167">
        <f t="shared" si="6"/>
        <v>653827.33333333372</v>
      </c>
      <c r="M43" s="167">
        <f t="shared" si="6"/>
        <v>587650.12500000047</v>
      </c>
      <c r="N43" s="167">
        <f t="shared" si="6"/>
        <v>498042.91666666715</v>
      </c>
      <c r="O43" s="167">
        <f t="shared" si="6"/>
        <v>412990.70833333384</v>
      </c>
      <c r="Q43" s="139">
        <f>Q41+1</f>
        <v>18</v>
      </c>
      <c r="R43" s="209" t="s">
        <v>294</v>
      </c>
    </row>
    <row r="44" spans="1:18" x14ac:dyDescent="0.25">
      <c r="A44" s="139">
        <f t="shared" si="0"/>
        <v>20</v>
      </c>
      <c r="B44" s="159" t="s">
        <v>295</v>
      </c>
      <c r="C44" s="167">
        <f t="shared" ref="C44:O44" si="7">C41+C43</f>
        <v>332013.50000000023</v>
      </c>
      <c r="D44" s="167">
        <f>D41+D43</f>
        <v>770121.95833333337</v>
      </c>
      <c r="E44" s="167">
        <f t="shared" si="7"/>
        <v>657218.91666666674</v>
      </c>
      <c r="F44" s="167">
        <f t="shared" si="7"/>
        <v>542815.87500000012</v>
      </c>
      <c r="G44" s="167">
        <f t="shared" si="7"/>
        <v>430037.83333333349</v>
      </c>
      <c r="H44" s="167">
        <f t="shared" si="7"/>
        <v>755684.79166666686</v>
      </c>
      <c r="I44" s="167">
        <f t="shared" si="7"/>
        <v>643406.75000000023</v>
      </c>
      <c r="J44" s="167">
        <f t="shared" si="7"/>
        <v>722879.54166666698</v>
      </c>
      <c r="K44" s="167">
        <f t="shared" si="7"/>
        <v>653827.33333333372</v>
      </c>
      <c r="L44" s="167">
        <f t="shared" si="7"/>
        <v>587650.12500000047</v>
      </c>
      <c r="M44" s="167">
        <f t="shared" si="7"/>
        <v>498042.91666666715</v>
      </c>
      <c r="N44" s="167">
        <f t="shared" si="7"/>
        <v>412990.70833333384</v>
      </c>
      <c r="O44" s="167">
        <f t="shared" si="7"/>
        <v>332013.50000000052</v>
      </c>
      <c r="Q44" s="139">
        <v>20</v>
      </c>
      <c r="R44" s="209" t="s">
        <v>281</v>
      </c>
    </row>
  </sheetData>
  <mergeCells count="2">
    <mergeCell ref="A3:O3"/>
    <mergeCell ref="A4:O4"/>
  </mergeCells>
  <pageMargins left="0.31" right="0.48" top="0.75" bottom="0.75" header="0.3" footer="0.3"/>
  <pageSetup paperSize="17" scale="63"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DB4E2"/>
  </sheetPr>
  <dimension ref="A1:U44"/>
  <sheetViews>
    <sheetView view="pageLayout" zoomScale="40" zoomScaleNormal="100" zoomScalePageLayoutView="40" workbookViewId="0">
      <selection activeCell="J52" sqref="J52"/>
    </sheetView>
  </sheetViews>
  <sheetFormatPr defaultColWidth="8.88671875" defaultRowHeight="13.2" outlineLevelRow="1" outlineLevelCol="1" x14ac:dyDescent="0.25"/>
  <cols>
    <col min="1" max="1" width="8.88671875" style="139"/>
    <col min="2" max="2" width="53.88671875" style="136" customWidth="1"/>
    <col min="3" max="5" width="14" style="136" customWidth="1"/>
    <col min="6" max="6" width="13.5546875" style="136" bestFit="1" customWidth="1"/>
    <col min="7" max="11" width="12.44140625" style="136" bestFit="1" customWidth="1" outlineLevel="1"/>
    <col min="12" max="18" width="12.88671875" style="136" bestFit="1" customWidth="1" outlineLevel="1"/>
    <col min="19" max="19" width="3.44140625" style="136" customWidth="1"/>
    <col min="20" max="20" width="6.88671875" style="139" customWidth="1"/>
    <col min="21" max="21" width="121.6640625" style="210" customWidth="1"/>
    <col min="22" max="259" width="8.88671875" style="136"/>
    <col min="260" max="260" width="53.88671875" style="136" bestFit="1" customWidth="1"/>
    <col min="261" max="261" width="2.109375" style="136" customWidth="1"/>
    <col min="262" max="262" width="10" style="136" bestFit="1" customWidth="1"/>
    <col min="263" max="263" width="9.44140625" style="136" bestFit="1" customWidth="1"/>
    <col min="264" max="264" width="10" style="136" customWidth="1"/>
    <col min="265" max="265" width="11" style="136" customWidth="1"/>
    <col min="266" max="266" width="10" style="136" customWidth="1"/>
    <col min="267" max="268" width="10.33203125" style="136" customWidth="1"/>
    <col min="269" max="270" width="10" style="136" customWidth="1"/>
    <col min="271" max="274" width="9" style="136" bestFit="1" customWidth="1"/>
    <col min="275" max="275" width="3.44140625" style="136" customWidth="1"/>
    <col min="276" max="276" width="6.88671875" style="136" customWidth="1"/>
    <col min="277" max="277" width="55.44140625" style="136" customWidth="1"/>
    <col min="278" max="515" width="8.88671875" style="136"/>
    <col min="516" max="516" width="53.88671875" style="136" bestFit="1" customWidth="1"/>
    <col min="517" max="517" width="2.109375" style="136" customWidth="1"/>
    <col min="518" max="518" width="10" style="136" bestFit="1" customWidth="1"/>
    <col min="519" max="519" width="9.44140625" style="136" bestFit="1" customWidth="1"/>
    <col min="520" max="520" width="10" style="136" customWidth="1"/>
    <col min="521" max="521" width="11" style="136" customWidth="1"/>
    <col min="522" max="522" width="10" style="136" customWidth="1"/>
    <col min="523" max="524" width="10.33203125" style="136" customWidth="1"/>
    <col min="525" max="526" width="10" style="136" customWidth="1"/>
    <col min="527" max="530" width="9" style="136" bestFit="1" customWidth="1"/>
    <col min="531" max="531" width="3.44140625" style="136" customWidth="1"/>
    <col min="532" max="532" width="6.88671875" style="136" customWidth="1"/>
    <col min="533" max="533" width="55.44140625" style="136" customWidth="1"/>
    <col min="534" max="771" width="8.88671875" style="136"/>
    <col min="772" max="772" width="53.88671875" style="136" bestFit="1" customWidth="1"/>
    <col min="773" max="773" width="2.109375" style="136" customWidth="1"/>
    <col min="774" max="774" width="10" style="136" bestFit="1" customWidth="1"/>
    <col min="775" max="775" width="9.44140625" style="136" bestFit="1" customWidth="1"/>
    <col min="776" max="776" width="10" style="136" customWidth="1"/>
    <col min="777" max="777" width="11" style="136" customWidth="1"/>
    <col min="778" max="778" width="10" style="136" customWidth="1"/>
    <col min="779" max="780" width="10.33203125" style="136" customWidth="1"/>
    <col min="781" max="782" width="10" style="136" customWidth="1"/>
    <col min="783" max="786" width="9" style="136" bestFit="1" customWidth="1"/>
    <col min="787" max="787" width="3.44140625" style="136" customWidth="1"/>
    <col min="788" max="788" width="6.88671875" style="136" customWidth="1"/>
    <col min="789" max="789" width="55.44140625" style="136" customWidth="1"/>
    <col min="790" max="1027" width="8.88671875" style="136"/>
    <col min="1028" max="1028" width="53.88671875" style="136" bestFit="1" customWidth="1"/>
    <col min="1029" max="1029" width="2.109375" style="136" customWidth="1"/>
    <col min="1030" max="1030" width="10" style="136" bestFit="1" customWidth="1"/>
    <col min="1031" max="1031" width="9.44140625" style="136" bestFit="1" customWidth="1"/>
    <col min="1032" max="1032" width="10" style="136" customWidth="1"/>
    <col min="1033" max="1033" width="11" style="136" customWidth="1"/>
    <col min="1034" max="1034" width="10" style="136" customWidth="1"/>
    <col min="1035" max="1036" width="10.33203125" style="136" customWidth="1"/>
    <col min="1037" max="1038" width="10" style="136" customWidth="1"/>
    <col min="1039" max="1042" width="9" style="136" bestFit="1" customWidth="1"/>
    <col min="1043" max="1043" width="3.44140625" style="136" customWidth="1"/>
    <col min="1044" max="1044" width="6.88671875" style="136" customWidth="1"/>
    <col min="1045" max="1045" width="55.44140625" style="136" customWidth="1"/>
    <col min="1046" max="1283" width="8.88671875" style="136"/>
    <col min="1284" max="1284" width="53.88671875" style="136" bestFit="1" customWidth="1"/>
    <col min="1285" max="1285" width="2.109375" style="136" customWidth="1"/>
    <col min="1286" max="1286" width="10" style="136" bestFit="1" customWidth="1"/>
    <col min="1287" max="1287" width="9.44140625" style="136" bestFit="1" customWidth="1"/>
    <col min="1288" max="1288" width="10" style="136" customWidth="1"/>
    <col min="1289" max="1289" width="11" style="136" customWidth="1"/>
    <col min="1290" max="1290" width="10" style="136" customWidth="1"/>
    <col min="1291" max="1292" width="10.33203125" style="136" customWidth="1"/>
    <col min="1293" max="1294" width="10" style="136" customWidth="1"/>
    <col min="1295" max="1298" width="9" style="136" bestFit="1" customWidth="1"/>
    <col min="1299" max="1299" width="3.44140625" style="136" customWidth="1"/>
    <col min="1300" max="1300" width="6.88671875" style="136" customWidth="1"/>
    <col min="1301" max="1301" width="55.44140625" style="136" customWidth="1"/>
    <col min="1302" max="1539" width="8.88671875" style="136"/>
    <col min="1540" max="1540" width="53.88671875" style="136" bestFit="1" customWidth="1"/>
    <col min="1541" max="1541" width="2.109375" style="136" customWidth="1"/>
    <col min="1542" max="1542" width="10" style="136" bestFit="1" customWidth="1"/>
    <col min="1543" max="1543" width="9.44140625" style="136" bestFit="1" customWidth="1"/>
    <col min="1544" max="1544" width="10" style="136" customWidth="1"/>
    <col min="1545" max="1545" width="11" style="136" customWidth="1"/>
    <col min="1546" max="1546" width="10" style="136" customWidth="1"/>
    <col min="1547" max="1548" width="10.33203125" style="136" customWidth="1"/>
    <col min="1549" max="1550" width="10" style="136" customWidth="1"/>
    <col min="1551" max="1554" width="9" style="136" bestFit="1" customWidth="1"/>
    <col min="1555" max="1555" width="3.44140625" style="136" customWidth="1"/>
    <col min="1556" max="1556" width="6.88671875" style="136" customWidth="1"/>
    <col min="1557" max="1557" width="55.44140625" style="136" customWidth="1"/>
    <col min="1558" max="1795" width="8.88671875" style="136"/>
    <col min="1796" max="1796" width="53.88671875" style="136" bestFit="1" customWidth="1"/>
    <col min="1797" max="1797" width="2.109375" style="136" customWidth="1"/>
    <col min="1798" max="1798" width="10" style="136" bestFit="1" customWidth="1"/>
    <col min="1799" max="1799" width="9.44140625" style="136" bestFit="1" customWidth="1"/>
    <col min="1800" max="1800" width="10" style="136" customWidth="1"/>
    <col min="1801" max="1801" width="11" style="136" customWidth="1"/>
    <col min="1802" max="1802" width="10" style="136" customWidth="1"/>
    <col min="1803" max="1804" width="10.33203125" style="136" customWidth="1"/>
    <col min="1805" max="1806" width="10" style="136" customWidth="1"/>
    <col min="1807" max="1810" width="9" style="136" bestFit="1" customWidth="1"/>
    <col min="1811" max="1811" width="3.44140625" style="136" customWidth="1"/>
    <col min="1812" max="1812" width="6.88671875" style="136" customWidth="1"/>
    <col min="1813" max="1813" width="55.44140625" style="136" customWidth="1"/>
    <col min="1814" max="2051" width="8.88671875" style="136"/>
    <col min="2052" max="2052" width="53.88671875" style="136" bestFit="1" customWidth="1"/>
    <col min="2053" max="2053" width="2.109375" style="136" customWidth="1"/>
    <col min="2054" max="2054" width="10" style="136" bestFit="1" customWidth="1"/>
    <col min="2055" max="2055" width="9.44140625" style="136" bestFit="1" customWidth="1"/>
    <col min="2056" max="2056" width="10" style="136" customWidth="1"/>
    <col min="2057" max="2057" width="11" style="136" customWidth="1"/>
    <col min="2058" max="2058" width="10" style="136" customWidth="1"/>
    <col min="2059" max="2060" width="10.33203125" style="136" customWidth="1"/>
    <col min="2061" max="2062" width="10" style="136" customWidth="1"/>
    <col min="2063" max="2066" width="9" style="136" bestFit="1" customWidth="1"/>
    <col min="2067" max="2067" width="3.44140625" style="136" customWidth="1"/>
    <col min="2068" max="2068" width="6.88671875" style="136" customWidth="1"/>
    <col min="2069" max="2069" width="55.44140625" style="136" customWidth="1"/>
    <col min="2070" max="2307" width="8.88671875" style="136"/>
    <col min="2308" max="2308" width="53.88671875" style="136" bestFit="1" customWidth="1"/>
    <col min="2309" max="2309" width="2.109375" style="136" customWidth="1"/>
    <col min="2310" max="2310" width="10" style="136" bestFit="1" customWidth="1"/>
    <col min="2311" max="2311" width="9.44140625" style="136" bestFit="1" customWidth="1"/>
    <col min="2312" max="2312" width="10" style="136" customWidth="1"/>
    <col min="2313" max="2313" width="11" style="136" customWidth="1"/>
    <col min="2314" max="2314" width="10" style="136" customWidth="1"/>
    <col min="2315" max="2316" width="10.33203125" style="136" customWidth="1"/>
    <col min="2317" max="2318" width="10" style="136" customWidth="1"/>
    <col min="2319" max="2322" width="9" style="136" bestFit="1" customWidth="1"/>
    <col min="2323" max="2323" width="3.44140625" style="136" customWidth="1"/>
    <col min="2324" max="2324" width="6.88671875" style="136" customWidth="1"/>
    <col min="2325" max="2325" width="55.44140625" style="136" customWidth="1"/>
    <col min="2326" max="2563" width="8.88671875" style="136"/>
    <col min="2564" max="2564" width="53.88671875" style="136" bestFit="1" customWidth="1"/>
    <col min="2565" max="2565" width="2.109375" style="136" customWidth="1"/>
    <col min="2566" max="2566" width="10" style="136" bestFit="1" customWidth="1"/>
    <col min="2567" max="2567" width="9.44140625" style="136" bestFit="1" customWidth="1"/>
    <col min="2568" max="2568" width="10" style="136" customWidth="1"/>
    <col min="2569" max="2569" width="11" style="136" customWidth="1"/>
    <col min="2570" max="2570" width="10" style="136" customWidth="1"/>
    <col min="2571" max="2572" width="10.33203125" style="136" customWidth="1"/>
    <col min="2573" max="2574" width="10" style="136" customWidth="1"/>
    <col min="2575" max="2578" width="9" style="136" bestFit="1" customWidth="1"/>
    <col min="2579" max="2579" width="3.44140625" style="136" customWidth="1"/>
    <col min="2580" max="2580" width="6.88671875" style="136" customWidth="1"/>
    <col min="2581" max="2581" width="55.44140625" style="136" customWidth="1"/>
    <col min="2582" max="2819" width="8.88671875" style="136"/>
    <col min="2820" max="2820" width="53.88671875" style="136" bestFit="1" customWidth="1"/>
    <col min="2821" max="2821" width="2.109375" style="136" customWidth="1"/>
    <col min="2822" max="2822" width="10" style="136" bestFit="1" customWidth="1"/>
    <col min="2823" max="2823" width="9.44140625" style="136" bestFit="1" customWidth="1"/>
    <col min="2824" max="2824" width="10" style="136" customWidth="1"/>
    <col min="2825" max="2825" width="11" style="136" customWidth="1"/>
    <col min="2826" max="2826" width="10" style="136" customWidth="1"/>
    <col min="2827" max="2828" width="10.33203125" style="136" customWidth="1"/>
    <col min="2829" max="2830" width="10" style="136" customWidth="1"/>
    <col min="2831" max="2834" width="9" style="136" bestFit="1" customWidth="1"/>
    <col min="2835" max="2835" width="3.44140625" style="136" customWidth="1"/>
    <col min="2836" max="2836" width="6.88671875" style="136" customWidth="1"/>
    <col min="2837" max="2837" width="55.44140625" style="136" customWidth="1"/>
    <col min="2838" max="3075" width="8.88671875" style="136"/>
    <col min="3076" max="3076" width="53.88671875" style="136" bestFit="1" customWidth="1"/>
    <col min="3077" max="3077" width="2.109375" style="136" customWidth="1"/>
    <col min="3078" max="3078" width="10" style="136" bestFit="1" customWidth="1"/>
    <col min="3079" max="3079" width="9.44140625" style="136" bestFit="1" customWidth="1"/>
    <col min="3080" max="3080" width="10" style="136" customWidth="1"/>
    <col min="3081" max="3081" width="11" style="136" customWidth="1"/>
    <col min="3082" max="3082" width="10" style="136" customWidth="1"/>
    <col min="3083" max="3084" width="10.33203125" style="136" customWidth="1"/>
    <col min="3085" max="3086" width="10" style="136" customWidth="1"/>
    <col min="3087" max="3090" width="9" style="136" bestFit="1" customWidth="1"/>
    <col min="3091" max="3091" width="3.44140625" style="136" customWidth="1"/>
    <col min="3092" max="3092" width="6.88671875" style="136" customWidth="1"/>
    <col min="3093" max="3093" width="55.44140625" style="136" customWidth="1"/>
    <col min="3094" max="3331" width="8.88671875" style="136"/>
    <col min="3332" max="3332" width="53.88671875" style="136" bestFit="1" customWidth="1"/>
    <col min="3333" max="3333" width="2.109375" style="136" customWidth="1"/>
    <col min="3334" max="3334" width="10" style="136" bestFit="1" customWidth="1"/>
    <col min="3335" max="3335" width="9.44140625" style="136" bestFit="1" customWidth="1"/>
    <col min="3336" max="3336" width="10" style="136" customWidth="1"/>
    <col min="3337" max="3337" width="11" style="136" customWidth="1"/>
    <col min="3338" max="3338" width="10" style="136" customWidth="1"/>
    <col min="3339" max="3340" width="10.33203125" style="136" customWidth="1"/>
    <col min="3341" max="3342" width="10" style="136" customWidth="1"/>
    <col min="3343" max="3346" width="9" style="136" bestFit="1" customWidth="1"/>
    <col min="3347" max="3347" width="3.44140625" style="136" customWidth="1"/>
    <col min="3348" max="3348" width="6.88671875" style="136" customWidth="1"/>
    <col min="3349" max="3349" width="55.44140625" style="136" customWidth="1"/>
    <col min="3350" max="3587" width="8.88671875" style="136"/>
    <col min="3588" max="3588" width="53.88671875" style="136" bestFit="1" customWidth="1"/>
    <col min="3589" max="3589" width="2.109375" style="136" customWidth="1"/>
    <col min="3590" max="3590" width="10" style="136" bestFit="1" customWidth="1"/>
    <col min="3591" max="3591" width="9.44140625" style="136" bestFit="1" customWidth="1"/>
    <col min="3592" max="3592" width="10" style="136" customWidth="1"/>
    <col min="3593" max="3593" width="11" style="136" customWidth="1"/>
    <col min="3594" max="3594" width="10" style="136" customWidth="1"/>
    <col min="3595" max="3596" width="10.33203125" style="136" customWidth="1"/>
    <col min="3597" max="3598" width="10" style="136" customWidth="1"/>
    <col min="3599" max="3602" width="9" style="136" bestFit="1" customWidth="1"/>
    <col min="3603" max="3603" width="3.44140625" style="136" customWidth="1"/>
    <col min="3604" max="3604" width="6.88671875" style="136" customWidth="1"/>
    <col min="3605" max="3605" width="55.44140625" style="136" customWidth="1"/>
    <col min="3606" max="3843" width="8.88671875" style="136"/>
    <col min="3844" max="3844" width="53.88671875" style="136" bestFit="1" customWidth="1"/>
    <col min="3845" max="3845" width="2.109375" style="136" customWidth="1"/>
    <col min="3846" max="3846" width="10" style="136" bestFit="1" customWidth="1"/>
    <col min="3847" max="3847" width="9.44140625" style="136" bestFit="1" customWidth="1"/>
    <col min="3848" max="3848" width="10" style="136" customWidth="1"/>
    <col min="3849" max="3849" width="11" style="136" customWidth="1"/>
    <col min="3850" max="3850" width="10" style="136" customWidth="1"/>
    <col min="3851" max="3852" width="10.33203125" style="136" customWidth="1"/>
    <col min="3853" max="3854" width="10" style="136" customWidth="1"/>
    <col min="3855" max="3858" width="9" style="136" bestFit="1" customWidth="1"/>
    <col min="3859" max="3859" width="3.44140625" style="136" customWidth="1"/>
    <col min="3860" max="3860" width="6.88671875" style="136" customWidth="1"/>
    <col min="3861" max="3861" width="55.44140625" style="136" customWidth="1"/>
    <col min="3862" max="4099" width="8.88671875" style="136"/>
    <col min="4100" max="4100" width="53.88671875" style="136" bestFit="1" customWidth="1"/>
    <col min="4101" max="4101" width="2.109375" style="136" customWidth="1"/>
    <col min="4102" max="4102" width="10" style="136" bestFit="1" customWidth="1"/>
    <col min="4103" max="4103" width="9.44140625" style="136" bestFit="1" customWidth="1"/>
    <col min="4104" max="4104" width="10" style="136" customWidth="1"/>
    <col min="4105" max="4105" width="11" style="136" customWidth="1"/>
    <col min="4106" max="4106" width="10" style="136" customWidth="1"/>
    <col min="4107" max="4108" width="10.33203125" style="136" customWidth="1"/>
    <col min="4109" max="4110" width="10" style="136" customWidth="1"/>
    <col min="4111" max="4114" width="9" style="136" bestFit="1" customWidth="1"/>
    <col min="4115" max="4115" width="3.44140625" style="136" customWidth="1"/>
    <col min="4116" max="4116" width="6.88671875" style="136" customWidth="1"/>
    <col min="4117" max="4117" width="55.44140625" style="136" customWidth="1"/>
    <col min="4118" max="4355" width="8.88671875" style="136"/>
    <col min="4356" max="4356" width="53.88671875" style="136" bestFit="1" customWidth="1"/>
    <col min="4357" max="4357" width="2.109375" style="136" customWidth="1"/>
    <col min="4358" max="4358" width="10" style="136" bestFit="1" customWidth="1"/>
    <col min="4359" max="4359" width="9.44140625" style="136" bestFit="1" customWidth="1"/>
    <col min="4360" max="4360" width="10" style="136" customWidth="1"/>
    <col min="4361" max="4361" width="11" style="136" customWidth="1"/>
    <col min="4362" max="4362" width="10" style="136" customWidth="1"/>
    <col min="4363" max="4364" width="10.33203125" style="136" customWidth="1"/>
    <col min="4365" max="4366" width="10" style="136" customWidth="1"/>
    <col min="4367" max="4370" width="9" style="136" bestFit="1" customWidth="1"/>
    <col min="4371" max="4371" width="3.44140625" style="136" customWidth="1"/>
    <col min="4372" max="4372" width="6.88671875" style="136" customWidth="1"/>
    <col min="4373" max="4373" width="55.44140625" style="136" customWidth="1"/>
    <col min="4374" max="4611" width="8.88671875" style="136"/>
    <col min="4612" max="4612" width="53.88671875" style="136" bestFit="1" customWidth="1"/>
    <col min="4613" max="4613" width="2.109375" style="136" customWidth="1"/>
    <col min="4614" max="4614" width="10" style="136" bestFit="1" customWidth="1"/>
    <col min="4615" max="4615" width="9.44140625" style="136" bestFit="1" customWidth="1"/>
    <col min="4616" max="4616" width="10" style="136" customWidth="1"/>
    <col min="4617" max="4617" width="11" style="136" customWidth="1"/>
    <col min="4618" max="4618" width="10" style="136" customWidth="1"/>
    <col min="4619" max="4620" width="10.33203125" style="136" customWidth="1"/>
    <col min="4621" max="4622" width="10" style="136" customWidth="1"/>
    <col min="4623" max="4626" width="9" style="136" bestFit="1" customWidth="1"/>
    <col min="4627" max="4627" width="3.44140625" style="136" customWidth="1"/>
    <col min="4628" max="4628" width="6.88671875" style="136" customWidth="1"/>
    <col min="4629" max="4629" width="55.44140625" style="136" customWidth="1"/>
    <col min="4630" max="4867" width="8.88671875" style="136"/>
    <col min="4868" max="4868" width="53.88671875" style="136" bestFit="1" customWidth="1"/>
    <col min="4869" max="4869" width="2.109375" style="136" customWidth="1"/>
    <col min="4870" max="4870" width="10" style="136" bestFit="1" customWidth="1"/>
    <col min="4871" max="4871" width="9.44140625" style="136" bestFit="1" customWidth="1"/>
    <col min="4872" max="4872" width="10" style="136" customWidth="1"/>
    <col min="4873" max="4873" width="11" style="136" customWidth="1"/>
    <col min="4874" max="4874" width="10" style="136" customWidth="1"/>
    <col min="4875" max="4876" width="10.33203125" style="136" customWidth="1"/>
    <col min="4877" max="4878" width="10" style="136" customWidth="1"/>
    <col min="4879" max="4882" width="9" style="136" bestFit="1" customWidth="1"/>
    <col min="4883" max="4883" width="3.44140625" style="136" customWidth="1"/>
    <col min="4884" max="4884" width="6.88671875" style="136" customWidth="1"/>
    <col min="4885" max="4885" width="55.44140625" style="136" customWidth="1"/>
    <col min="4886" max="5123" width="8.88671875" style="136"/>
    <col min="5124" max="5124" width="53.88671875" style="136" bestFit="1" customWidth="1"/>
    <col min="5125" max="5125" width="2.109375" style="136" customWidth="1"/>
    <col min="5126" max="5126" width="10" style="136" bestFit="1" customWidth="1"/>
    <col min="5127" max="5127" width="9.44140625" style="136" bestFit="1" customWidth="1"/>
    <col min="5128" max="5128" width="10" style="136" customWidth="1"/>
    <col min="5129" max="5129" width="11" style="136" customWidth="1"/>
    <col min="5130" max="5130" width="10" style="136" customWidth="1"/>
    <col min="5131" max="5132" width="10.33203125" style="136" customWidth="1"/>
    <col min="5133" max="5134" width="10" style="136" customWidth="1"/>
    <col min="5135" max="5138" width="9" style="136" bestFit="1" customWidth="1"/>
    <col min="5139" max="5139" width="3.44140625" style="136" customWidth="1"/>
    <col min="5140" max="5140" width="6.88671875" style="136" customWidth="1"/>
    <col min="5141" max="5141" width="55.44140625" style="136" customWidth="1"/>
    <col min="5142" max="5379" width="8.88671875" style="136"/>
    <col min="5380" max="5380" width="53.88671875" style="136" bestFit="1" customWidth="1"/>
    <col min="5381" max="5381" width="2.109375" style="136" customWidth="1"/>
    <col min="5382" max="5382" width="10" style="136" bestFit="1" customWidth="1"/>
    <col min="5383" max="5383" width="9.44140625" style="136" bestFit="1" customWidth="1"/>
    <col min="5384" max="5384" width="10" style="136" customWidth="1"/>
    <col min="5385" max="5385" width="11" style="136" customWidth="1"/>
    <col min="5386" max="5386" width="10" style="136" customWidth="1"/>
    <col min="5387" max="5388" width="10.33203125" style="136" customWidth="1"/>
    <col min="5389" max="5390" width="10" style="136" customWidth="1"/>
    <col min="5391" max="5394" width="9" style="136" bestFit="1" customWidth="1"/>
    <col min="5395" max="5395" width="3.44140625" style="136" customWidth="1"/>
    <col min="5396" max="5396" width="6.88671875" style="136" customWidth="1"/>
    <col min="5397" max="5397" width="55.44140625" style="136" customWidth="1"/>
    <col min="5398" max="5635" width="8.88671875" style="136"/>
    <col min="5636" max="5636" width="53.88671875" style="136" bestFit="1" customWidth="1"/>
    <col min="5637" max="5637" width="2.109375" style="136" customWidth="1"/>
    <col min="5638" max="5638" width="10" style="136" bestFit="1" customWidth="1"/>
    <col min="5639" max="5639" width="9.44140625" style="136" bestFit="1" customWidth="1"/>
    <col min="5640" max="5640" width="10" style="136" customWidth="1"/>
    <col min="5641" max="5641" width="11" style="136" customWidth="1"/>
    <col min="5642" max="5642" width="10" style="136" customWidth="1"/>
    <col min="5643" max="5644" width="10.33203125" style="136" customWidth="1"/>
    <col min="5645" max="5646" width="10" style="136" customWidth="1"/>
    <col min="5647" max="5650" width="9" style="136" bestFit="1" customWidth="1"/>
    <col min="5651" max="5651" width="3.44140625" style="136" customWidth="1"/>
    <col min="5652" max="5652" width="6.88671875" style="136" customWidth="1"/>
    <col min="5653" max="5653" width="55.44140625" style="136" customWidth="1"/>
    <col min="5654" max="5891" width="8.88671875" style="136"/>
    <col min="5892" max="5892" width="53.88671875" style="136" bestFit="1" customWidth="1"/>
    <col min="5893" max="5893" width="2.109375" style="136" customWidth="1"/>
    <col min="5894" max="5894" width="10" style="136" bestFit="1" customWidth="1"/>
    <col min="5895" max="5895" width="9.44140625" style="136" bestFit="1" customWidth="1"/>
    <col min="5896" max="5896" width="10" style="136" customWidth="1"/>
    <col min="5897" max="5897" width="11" style="136" customWidth="1"/>
    <col min="5898" max="5898" width="10" style="136" customWidth="1"/>
    <col min="5899" max="5900" width="10.33203125" style="136" customWidth="1"/>
    <col min="5901" max="5902" width="10" style="136" customWidth="1"/>
    <col min="5903" max="5906" width="9" style="136" bestFit="1" customWidth="1"/>
    <col min="5907" max="5907" width="3.44140625" style="136" customWidth="1"/>
    <col min="5908" max="5908" width="6.88671875" style="136" customWidth="1"/>
    <col min="5909" max="5909" width="55.44140625" style="136" customWidth="1"/>
    <col min="5910" max="6147" width="8.88671875" style="136"/>
    <col min="6148" max="6148" width="53.88671875" style="136" bestFit="1" customWidth="1"/>
    <col min="6149" max="6149" width="2.109375" style="136" customWidth="1"/>
    <col min="6150" max="6150" width="10" style="136" bestFit="1" customWidth="1"/>
    <col min="6151" max="6151" width="9.44140625" style="136" bestFit="1" customWidth="1"/>
    <col min="6152" max="6152" width="10" style="136" customWidth="1"/>
    <col min="6153" max="6153" width="11" style="136" customWidth="1"/>
    <col min="6154" max="6154" width="10" style="136" customWidth="1"/>
    <col min="6155" max="6156" width="10.33203125" style="136" customWidth="1"/>
    <col min="6157" max="6158" width="10" style="136" customWidth="1"/>
    <col min="6159" max="6162" width="9" style="136" bestFit="1" customWidth="1"/>
    <col min="6163" max="6163" width="3.44140625" style="136" customWidth="1"/>
    <col min="6164" max="6164" width="6.88671875" style="136" customWidth="1"/>
    <col min="6165" max="6165" width="55.44140625" style="136" customWidth="1"/>
    <col min="6166" max="6403" width="8.88671875" style="136"/>
    <col min="6404" max="6404" width="53.88671875" style="136" bestFit="1" customWidth="1"/>
    <col min="6405" max="6405" width="2.109375" style="136" customWidth="1"/>
    <col min="6406" max="6406" width="10" style="136" bestFit="1" customWidth="1"/>
    <col min="6407" max="6407" width="9.44140625" style="136" bestFit="1" customWidth="1"/>
    <col min="6408" max="6408" width="10" style="136" customWidth="1"/>
    <col min="6409" max="6409" width="11" style="136" customWidth="1"/>
    <col min="6410" max="6410" width="10" style="136" customWidth="1"/>
    <col min="6411" max="6412" width="10.33203125" style="136" customWidth="1"/>
    <col min="6413" max="6414" width="10" style="136" customWidth="1"/>
    <col min="6415" max="6418" width="9" style="136" bestFit="1" customWidth="1"/>
    <col min="6419" max="6419" width="3.44140625" style="136" customWidth="1"/>
    <col min="6420" max="6420" width="6.88671875" style="136" customWidth="1"/>
    <col min="6421" max="6421" width="55.44140625" style="136" customWidth="1"/>
    <col min="6422" max="6659" width="8.88671875" style="136"/>
    <col min="6660" max="6660" width="53.88671875" style="136" bestFit="1" customWidth="1"/>
    <col min="6661" max="6661" width="2.109375" style="136" customWidth="1"/>
    <col min="6662" max="6662" width="10" style="136" bestFit="1" customWidth="1"/>
    <col min="6663" max="6663" width="9.44140625" style="136" bestFit="1" customWidth="1"/>
    <col min="6664" max="6664" width="10" style="136" customWidth="1"/>
    <col min="6665" max="6665" width="11" style="136" customWidth="1"/>
    <col min="6666" max="6666" width="10" style="136" customWidth="1"/>
    <col min="6667" max="6668" width="10.33203125" style="136" customWidth="1"/>
    <col min="6669" max="6670" width="10" style="136" customWidth="1"/>
    <col min="6671" max="6674" width="9" style="136" bestFit="1" customWidth="1"/>
    <col min="6675" max="6675" width="3.44140625" style="136" customWidth="1"/>
    <col min="6676" max="6676" width="6.88671875" style="136" customWidth="1"/>
    <col min="6677" max="6677" width="55.44140625" style="136" customWidth="1"/>
    <col min="6678" max="6915" width="8.88671875" style="136"/>
    <col min="6916" max="6916" width="53.88671875" style="136" bestFit="1" customWidth="1"/>
    <col min="6917" max="6917" width="2.109375" style="136" customWidth="1"/>
    <col min="6918" max="6918" width="10" style="136" bestFit="1" customWidth="1"/>
    <col min="6919" max="6919" width="9.44140625" style="136" bestFit="1" customWidth="1"/>
    <col min="6920" max="6920" width="10" style="136" customWidth="1"/>
    <col min="6921" max="6921" width="11" style="136" customWidth="1"/>
    <col min="6922" max="6922" width="10" style="136" customWidth="1"/>
    <col min="6923" max="6924" width="10.33203125" style="136" customWidth="1"/>
    <col min="6925" max="6926" width="10" style="136" customWidth="1"/>
    <col min="6927" max="6930" width="9" style="136" bestFit="1" customWidth="1"/>
    <col min="6931" max="6931" width="3.44140625" style="136" customWidth="1"/>
    <col min="6932" max="6932" width="6.88671875" style="136" customWidth="1"/>
    <col min="6933" max="6933" width="55.44140625" style="136" customWidth="1"/>
    <col min="6934" max="7171" width="8.88671875" style="136"/>
    <col min="7172" max="7172" width="53.88671875" style="136" bestFit="1" customWidth="1"/>
    <col min="7173" max="7173" width="2.109375" style="136" customWidth="1"/>
    <col min="7174" max="7174" width="10" style="136" bestFit="1" customWidth="1"/>
    <col min="7175" max="7175" width="9.44140625" style="136" bestFit="1" customWidth="1"/>
    <col min="7176" max="7176" width="10" style="136" customWidth="1"/>
    <col min="7177" max="7177" width="11" style="136" customWidth="1"/>
    <col min="7178" max="7178" width="10" style="136" customWidth="1"/>
    <col min="7179" max="7180" width="10.33203125" style="136" customWidth="1"/>
    <col min="7181" max="7182" width="10" style="136" customWidth="1"/>
    <col min="7183" max="7186" width="9" style="136" bestFit="1" customWidth="1"/>
    <col min="7187" max="7187" width="3.44140625" style="136" customWidth="1"/>
    <col min="7188" max="7188" width="6.88671875" style="136" customWidth="1"/>
    <col min="7189" max="7189" width="55.44140625" style="136" customWidth="1"/>
    <col min="7190" max="7427" width="8.88671875" style="136"/>
    <col min="7428" max="7428" width="53.88671875" style="136" bestFit="1" customWidth="1"/>
    <col min="7429" max="7429" width="2.109375" style="136" customWidth="1"/>
    <col min="7430" max="7430" width="10" style="136" bestFit="1" customWidth="1"/>
    <col min="7431" max="7431" width="9.44140625" style="136" bestFit="1" customWidth="1"/>
    <col min="7432" max="7432" width="10" style="136" customWidth="1"/>
    <col min="7433" max="7433" width="11" style="136" customWidth="1"/>
    <col min="7434" max="7434" width="10" style="136" customWidth="1"/>
    <col min="7435" max="7436" width="10.33203125" style="136" customWidth="1"/>
    <col min="7437" max="7438" width="10" style="136" customWidth="1"/>
    <col min="7439" max="7442" width="9" style="136" bestFit="1" customWidth="1"/>
    <col min="7443" max="7443" width="3.44140625" style="136" customWidth="1"/>
    <col min="7444" max="7444" width="6.88671875" style="136" customWidth="1"/>
    <col min="7445" max="7445" width="55.44140625" style="136" customWidth="1"/>
    <col min="7446" max="7683" width="8.88671875" style="136"/>
    <col min="7684" max="7684" width="53.88671875" style="136" bestFit="1" customWidth="1"/>
    <col min="7685" max="7685" width="2.109375" style="136" customWidth="1"/>
    <col min="7686" max="7686" width="10" style="136" bestFit="1" customWidth="1"/>
    <col min="7687" max="7687" width="9.44140625" style="136" bestFit="1" customWidth="1"/>
    <col min="7688" max="7688" width="10" style="136" customWidth="1"/>
    <col min="7689" max="7689" width="11" style="136" customWidth="1"/>
    <col min="7690" max="7690" width="10" style="136" customWidth="1"/>
    <col min="7691" max="7692" width="10.33203125" style="136" customWidth="1"/>
    <col min="7693" max="7694" width="10" style="136" customWidth="1"/>
    <col min="7695" max="7698" width="9" style="136" bestFit="1" customWidth="1"/>
    <col min="7699" max="7699" width="3.44140625" style="136" customWidth="1"/>
    <col min="7700" max="7700" width="6.88671875" style="136" customWidth="1"/>
    <col min="7701" max="7701" width="55.44140625" style="136" customWidth="1"/>
    <col min="7702" max="7939" width="8.88671875" style="136"/>
    <col min="7940" max="7940" width="53.88671875" style="136" bestFit="1" customWidth="1"/>
    <col min="7941" max="7941" width="2.109375" style="136" customWidth="1"/>
    <col min="7942" max="7942" width="10" style="136" bestFit="1" customWidth="1"/>
    <col min="7943" max="7943" width="9.44140625" style="136" bestFit="1" customWidth="1"/>
    <col min="7944" max="7944" width="10" style="136" customWidth="1"/>
    <col min="7945" max="7945" width="11" style="136" customWidth="1"/>
    <col min="7946" max="7946" width="10" style="136" customWidth="1"/>
    <col min="7947" max="7948" width="10.33203125" style="136" customWidth="1"/>
    <col min="7949" max="7950" width="10" style="136" customWidth="1"/>
    <col min="7951" max="7954" width="9" style="136" bestFit="1" customWidth="1"/>
    <col min="7955" max="7955" width="3.44140625" style="136" customWidth="1"/>
    <col min="7956" max="7956" width="6.88671875" style="136" customWidth="1"/>
    <col min="7957" max="7957" width="55.44140625" style="136" customWidth="1"/>
    <col min="7958" max="8195" width="8.88671875" style="136"/>
    <col min="8196" max="8196" width="53.88671875" style="136" bestFit="1" customWidth="1"/>
    <col min="8197" max="8197" width="2.109375" style="136" customWidth="1"/>
    <col min="8198" max="8198" width="10" style="136" bestFit="1" customWidth="1"/>
    <col min="8199" max="8199" width="9.44140625" style="136" bestFit="1" customWidth="1"/>
    <col min="8200" max="8200" width="10" style="136" customWidth="1"/>
    <col min="8201" max="8201" width="11" style="136" customWidth="1"/>
    <col min="8202" max="8202" width="10" style="136" customWidth="1"/>
    <col min="8203" max="8204" width="10.33203125" style="136" customWidth="1"/>
    <col min="8205" max="8206" width="10" style="136" customWidth="1"/>
    <col min="8207" max="8210" width="9" style="136" bestFit="1" customWidth="1"/>
    <col min="8211" max="8211" width="3.44140625" style="136" customWidth="1"/>
    <col min="8212" max="8212" width="6.88671875" style="136" customWidth="1"/>
    <col min="8213" max="8213" width="55.44140625" style="136" customWidth="1"/>
    <col min="8214" max="8451" width="8.88671875" style="136"/>
    <col min="8452" max="8452" width="53.88671875" style="136" bestFit="1" customWidth="1"/>
    <col min="8453" max="8453" width="2.109375" style="136" customWidth="1"/>
    <col min="8454" max="8454" width="10" style="136" bestFit="1" customWidth="1"/>
    <col min="8455" max="8455" width="9.44140625" style="136" bestFit="1" customWidth="1"/>
    <col min="8456" max="8456" width="10" style="136" customWidth="1"/>
    <col min="8457" max="8457" width="11" style="136" customWidth="1"/>
    <col min="8458" max="8458" width="10" style="136" customWidth="1"/>
    <col min="8459" max="8460" width="10.33203125" style="136" customWidth="1"/>
    <col min="8461" max="8462" width="10" style="136" customWidth="1"/>
    <col min="8463" max="8466" width="9" style="136" bestFit="1" customWidth="1"/>
    <col min="8467" max="8467" width="3.44140625" style="136" customWidth="1"/>
    <col min="8468" max="8468" width="6.88671875" style="136" customWidth="1"/>
    <col min="8469" max="8469" width="55.44140625" style="136" customWidth="1"/>
    <col min="8470" max="8707" width="8.88671875" style="136"/>
    <col min="8708" max="8708" width="53.88671875" style="136" bestFit="1" customWidth="1"/>
    <col min="8709" max="8709" width="2.109375" style="136" customWidth="1"/>
    <col min="8710" max="8710" width="10" style="136" bestFit="1" customWidth="1"/>
    <col min="8711" max="8711" width="9.44140625" style="136" bestFit="1" customWidth="1"/>
    <col min="8712" max="8712" width="10" style="136" customWidth="1"/>
    <col min="8713" max="8713" width="11" style="136" customWidth="1"/>
    <col min="8714" max="8714" width="10" style="136" customWidth="1"/>
    <col min="8715" max="8716" width="10.33203125" style="136" customWidth="1"/>
    <col min="8717" max="8718" width="10" style="136" customWidth="1"/>
    <col min="8719" max="8722" width="9" style="136" bestFit="1" customWidth="1"/>
    <col min="8723" max="8723" width="3.44140625" style="136" customWidth="1"/>
    <col min="8724" max="8724" width="6.88671875" style="136" customWidth="1"/>
    <col min="8725" max="8725" width="55.44140625" style="136" customWidth="1"/>
    <col min="8726" max="8963" width="8.88671875" style="136"/>
    <col min="8964" max="8964" width="53.88671875" style="136" bestFit="1" customWidth="1"/>
    <col min="8965" max="8965" width="2.109375" style="136" customWidth="1"/>
    <col min="8966" max="8966" width="10" style="136" bestFit="1" customWidth="1"/>
    <col min="8967" max="8967" width="9.44140625" style="136" bestFit="1" customWidth="1"/>
    <col min="8968" max="8968" width="10" style="136" customWidth="1"/>
    <col min="8969" max="8969" width="11" style="136" customWidth="1"/>
    <col min="8970" max="8970" width="10" style="136" customWidth="1"/>
    <col min="8971" max="8972" width="10.33203125" style="136" customWidth="1"/>
    <col min="8973" max="8974" width="10" style="136" customWidth="1"/>
    <col min="8975" max="8978" width="9" style="136" bestFit="1" customWidth="1"/>
    <col min="8979" max="8979" width="3.44140625" style="136" customWidth="1"/>
    <col min="8980" max="8980" width="6.88671875" style="136" customWidth="1"/>
    <col min="8981" max="8981" width="55.44140625" style="136" customWidth="1"/>
    <col min="8982" max="9219" width="8.88671875" style="136"/>
    <col min="9220" max="9220" width="53.88671875" style="136" bestFit="1" customWidth="1"/>
    <col min="9221" max="9221" width="2.109375" style="136" customWidth="1"/>
    <col min="9222" max="9222" width="10" style="136" bestFit="1" customWidth="1"/>
    <col min="9223" max="9223" width="9.44140625" style="136" bestFit="1" customWidth="1"/>
    <col min="9224" max="9224" width="10" style="136" customWidth="1"/>
    <col min="9225" max="9225" width="11" style="136" customWidth="1"/>
    <col min="9226" max="9226" width="10" style="136" customWidth="1"/>
    <col min="9227" max="9228" width="10.33203125" style="136" customWidth="1"/>
    <col min="9229" max="9230" width="10" style="136" customWidth="1"/>
    <col min="9231" max="9234" width="9" style="136" bestFit="1" customWidth="1"/>
    <col min="9235" max="9235" width="3.44140625" style="136" customWidth="1"/>
    <col min="9236" max="9236" width="6.88671875" style="136" customWidth="1"/>
    <col min="9237" max="9237" width="55.44140625" style="136" customWidth="1"/>
    <col min="9238" max="9475" width="8.88671875" style="136"/>
    <col min="9476" max="9476" width="53.88671875" style="136" bestFit="1" customWidth="1"/>
    <col min="9477" max="9477" width="2.109375" style="136" customWidth="1"/>
    <col min="9478" max="9478" width="10" style="136" bestFit="1" customWidth="1"/>
    <col min="9479" max="9479" width="9.44140625" style="136" bestFit="1" customWidth="1"/>
    <col min="9480" max="9480" width="10" style="136" customWidth="1"/>
    <col min="9481" max="9481" width="11" style="136" customWidth="1"/>
    <col min="9482" max="9482" width="10" style="136" customWidth="1"/>
    <col min="9483" max="9484" width="10.33203125" style="136" customWidth="1"/>
    <col min="9485" max="9486" width="10" style="136" customWidth="1"/>
    <col min="9487" max="9490" width="9" style="136" bestFit="1" customWidth="1"/>
    <col min="9491" max="9491" width="3.44140625" style="136" customWidth="1"/>
    <col min="9492" max="9492" width="6.88671875" style="136" customWidth="1"/>
    <col min="9493" max="9493" width="55.44140625" style="136" customWidth="1"/>
    <col min="9494" max="9731" width="8.88671875" style="136"/>
    <col min="9732" max="9732" width="53.88671875" style="136" bestFit="1" customWidth="1"/>
    <col min="9733" max="9733" width="2.109375" style="136" customWidth="1"/>
    <col min="9734" max="9734" width="10" style="136" bestFit="1" customWidth="1"/>
    <col min="9735" max="9735" width="9.44140625" style="136" bestFit="1" customWidth="1"/>
    <col min="9736" max="9736" width="10" style="136" customWidth="1"/>
    <col min="9737" max="9737" width="11" style="136" customWidth="1"/>
    <col min="9738" max="9738" width="10" style="136" customWidth="1"/>
    <col min="9739" max="9740" width="10.33203125" style="136" customWidth="1"/>
    <col min="9741" max="9742" width="10" style="136" customWidth="1"/>
    <col min="9743" max="9746" width="9" style="136" bestFit="1" customWidth="1"/>
    <col min="9747" max="9747" width="3.44140625" style="136" customWidth="1"/>
    <col min="9748" max="9748" width="6.88671875" style="136" customWidth="1"/>
    <col min="9749" max="9749" width="55.44140625" style="136" customWidth="1"/>
    <col min="9750" max="9987" width="8.88671875" style="136"/>
    <col min="9988" max="9988" width="53.88671875" style="136" bestFit="1" customWidth="1"/>
    <col min="9989" max="9989" width="2.109375" style="136" customWidth="1"/>
    <col min="9990" max="9990" width="10" style="136" bestFit="1" customWidth="1"/>
    <col min="9991" max="9991" width="9.44140625" style="136" bestFit="1" customWidth="1"/>
    <col min="9992" max="9992" width="10" style="136" customWidth="1"/>
    <col min="9993" max="9993" width="11" style="136" customWidth="1"/>
    <col min="9994" max="9994" width="10" style="136" customWidth="1"/>
    <col min="9995" max="9996" width="10.33203125" style="136" customWidth="1"/>
    <col min="9997" max="9998" width="10" style="136" customWidth="1"/>
    <col min="9999" max="10002" width="9" style="136" bestFit="1" customWidth="1"/>
    <col min="10003" max="10003" width="3.44140625" style="136" customWidth="1"/>
    <col min="10004" max="10004" width="6.88671875" style="136" customWidth="1"/>
    <col min="10005" max="10005" width="55.44140625" style="136" customWidth="1"/>
    <col min="10006" max="10243" width="8.88671875" style="136"/>
    <col min="10244" max="10244" width="53.88671875" style="136" bestFit="1" customWidth="1"/>
    <col min="10245" max="10245" width="2.109375" style="136" customWidth="1"/>
    <col min="10246" max="10246" width="10" style="136" bestFit="1" customWidth="1"/>
    <col min="10247" max="10247" width="9.44140625" style="136" bestFit="1" customWidth="1"/>
    <col min="10248" max="10248" width="10" style="136" customWidth="1"/>
    <col min="10249" max="10249" width="11" style="136" customWidth="1"/>
    <col min="10250" max="10250" width="10" style="136" customWidth="1"/>
    <col min="10251" max="10252" width="10.33203125" style="136" customWidth="1"/>
    <col min="10253" max="10254" width="10" style="136" customWidth="1"/>
    <col min="10255" max="10258" width="9" style="136" bestFit="1" customWidth="1"/>
    <col min="10259" max="10259" width="3.44140625" style="136" customWidth="1"/>
    <col min="10260" max="10260" width="6.88671875" style="136" customWidth="1"/>
    <col min="10261" max="10261" width="55.44140625" style="136" customWidth="1"/>
    <col min="10262" max="10499" width="8.88671875" style="136"/>
    <col min="10500" max="10500" width="53.88671875" style="136" bestFit="1" customWidth="1"/>
    <col min="10501" max="10501" width="2.109375" style="136" customWidth="1"/>
    <col min="10502" max="10502" width="10" style="136" bestFit="1" customWidth="1"/>
    <col min="10503" max="10503" width="9.44140625" style="136" bestFit="1" customWidth="1"/>
    <col min="10504" max="10504" width="10" style="136" customWidth="1"/>
    <col min="10505" max="10505" width="11" style="136" customWidth="1"/>
    <col min="10506" max="10506" width="10" style="136" customWidth="1"/>
    <col min="10507" max="10508" width="10.33203125" style="136" customWidth="1"/>
    <col min="10509" max="10510" width="10" style="136" customWidth="1"/>
    <col min="10511" max="10514" width="9" style="136" bestFit="1" customWidth="1"/>
    <col min="10515" max="10515" width="3.44140625" style="136" customWidth="1"/>
    <col min="10516" max="10516" width="6.88671875" style="136" customWidth="1"/>
    <col min="10517" max="10517" width="55.44140625" style="136" customWidth="1"/>
    <col min="10518" max="10755" width="8.88671875" style="136"/>
    <col min="10756" max="10756" width="53.88671875" style="136" bestFit="1" customWidth="1"/>
    <col min="10757" max="10757" width="2.109375" style="136" customWidth="1"/>
    <col min="10758" max="10758" width="10" style="136" bestFit="1" customWidth="1"/>
    <col min="10759" max="10759" width="9.44140625" style="136" bestFit="1" customWidth="1"/>
    <col min="10760" max="10760" width="10" style="136" customWidth="1"/>
    <col min="10761" max="10761" width="11" style="136" customWidth="1"/>
    <col min="10762" max="10762" width="10" style="136" customWidth="1"/>
    <col min="10763" max="10764" width="10.33203125" style="136" customWidth="1"/>
    <col min="10765" max="10766" width="10" style="136" customWidth="1"/>
    <col min="10767" max="10770" width="9" style="136" bestFit="1" customWidth="1"/>
    <col min="10771" max="10771" width="3.44140625" style="136" customWidth="1"/>
    <col min="10772" max="10772" width="6.88671875" style="136" customWidth="1"/>
    <col min="10773" max="10773" width="55.44140625" style="136" customWidth="1"/>
    <col min="10774" max="11011" width="8.88671875" style="136"/>
    <col min="11012" max="11012" width="53.88671875" style="136" bestFit="1" customWidth="1"/>
    <col min="11013" max="11013" width="2.109375" style="136" customWidth="1"/>
    <col min="11014" max="11014" width="10" style="136" bestFit="1" customWidth="1"/>
    <col min="11015" max="11015" width="9.44140625" style="136" bestFit="1" customWidth="1"/>
    <col min="11016" max="11016" width="10" style="136" customWidth="1"/>
    <col min="11017" max="11017" width="11" style="136" customWidth="1"/>
    <col min="11018" max="11018" width="10" style="136" customWidth="1"/>
    <col min="11019" max="11020" width="10.33203125" style="136" customWidth="1"/>
    <col min="11021" max="11022" width="10" style="136" customWidth="1"/>
    <col min="11023" max="11026" width="9" style="136" bestFit="1" customWidth="1"/>
    <col min="11027" max="11027" width="3.44140625" style="136" customWidth="1"/>
    <col min="11028" max="11028" width="6.88671875" style="136" customWidth="1"/>
    <col min="11029" max="11029" width="55.44140625" style="136" customWidth="1"/>
    <col min="11030" max="11267" width="8.88671875" style="136"/>
    <col min="11268" max="11268" width="53.88671875" style="136" bestFit="1" customWidth="1"/>
    <col min="11269" max="11269" width="2.109375" style="136" customWidth="1"/>
    <col min="11270" max="11270" width="10" style="136" bestFit="1" customWidth="1"/>
    <col min="11271" max="11271" width="9.44140625" style="136" bestFit="1" customWidth="1"/>
    <col min="11272" max="11272" width="10" style="136" customWidth="1"/>
    <col min="11273" max="11273" width="11" style="136" customWidth="1"/>
    <col min="11274" max="11274" width="10" style="136" customWidth="1"/>
    <col min="11275" max="11276" width="10.33203125" style="136" customWidth="1"/>
    <col min="11277" max="11278" width="10" style="136" customWidth="1"/>
    <col min="11279" max="11282" width="9" style="136" bestFit="1" customWidth="1"/>
    <col min="11283" max="11283" width="3.44140625" style="136" customWidth="1"/>
    <col min="11284" max="11284" width="6.88671875" style="136" customWidth="1"/>
    <col min="11285" max="11285" width="55.44140625" style="136" customWidth="1"/>
    <col min="11286" max="11523" width="8.88671875" style="136"/>
    <col min="11524" max="11524" width="53.88671875" style="136" bestFit="1" customWidth="1"/>
    <col min="11525" max="11525" width="2.109375" style="136" customWidth="1"/>
    <col min="11526" max="11526" width="10" style="136" bestFit="1" customWidth="1"/>
    <col min="11527" max="11527" width="9.44140625" style="136" bestFit="1" customWidth="1"/>
    <col min="11528" max="11528" width="10" style="136" customWidth="1"/>
    <col min="11529" max="11529" width="11" style="136" customWidth="1"/>
    <col min="11530" max="11530" width="10" style="136" customWidth="1"/>
    <col min="11531" max="11532" width="10.33203125" style="136" customWidth="1"/>
    <col min="11533" max="11534" width="10" style="136" customWidth="1"/>
    <col min="11535" max="11538" width="9" style="136" bestFit="1" customWidth="1"/>
    <col min="11539" max="11539" width="3.44140625" style="136" customWidth="1"/>
    <col min="11540" max="11540" width="6.88671875" style="136" customWidth="1"/>
    <col min="11541" max="11541" width="55.44140625" style="136" customWidth="1"/>
    <col min="11542" max="11779" width="8.88671875" style="136"/>
    <col min="11780" max="11780" width="53.88671875" style="136" bestFit="1" customWidth="1"/>
    <col min="11781" max="11781" width="2.109375" style="136" customWidth="1"/>
    <col min="11782" max="11782" width="10" style="136" bestFit="1" customWidth="1"/>
    <col min="11783" max="11783" width="9.44140625" style="136" bestFit="1" customWidth="1"/>
    <col min="11784" max="11784" width="10" style="136" customWidth="1"/>
    <col min="11785" max="11785" width="11" style="136" customWidth="1"/>
    <col min="11786" max="11786" width="10" style="136" customWidth="1"/>
    <col min="11787" max="11788" width="10.33203125" style="136" customWidth="1"/>
    <col min="11789" max="11790" width="10" style="136" customWidth="1"/>
    <col min="11791" max="11794" width="9" style="136" bestFit="1" customWidth="1"/>
    <col min="11795" max="11795" width="3.44140625" style="136" customWidth="1"/>
    <col min="11796" max="11796" width="6.88671875" style="136" customWidth="1"/>
    <col min="11797" max="11797" width="55.44140625" style="136" customWidth="1"/>
    <col min="11798" max="12035" width="8.88671875" style="136"/>
    <col min="12036" max="12036" width="53.88671875" style="136" bestFit="1" customWidth="1"/>
    <col min="12037" max="12037" width="2.109375" style="136" customWidth="1"/>
    <col min="12038" max="12038" width="10" style="136" bestFit="1" customWidth="1"/>
    <col min="12039" max="12039" width="9.44140625" style="136" bestFit="1" customWidth="1"/>
    <col min="12040" max="12040" width="10" style="136" customWidth="1"/>
    <col min="12041" max="12041" width="11" style="136" customWidth="1"/>
    <col min="12042" max="12042" width="10" style="136" customWidth="1"/>
    <col min="12043" max="12044" width="10.33203125" style="136" customWidth="1"/>
    <col min="12045" max="12046" width="10" style="136" customWidth="1"/>
    <col min="12047" max="12050" width="9" style="136" bestFit="1" customWidth="1"/>
    <col min="12051" max="12051" width="3.44140625" style="136" customWidth="1"/>
    <col min="12052" max="12052" width="6.88671875" style="136" customWidth="1"/>
    <col min="12053" max="12053" width="55.44140625" style="136" customWidth="1"/>
    <col min="12054" max="12291" width="8.88671875" style="136"/>
    <col min="12292" max="12292" width="53.88671875" style="136" bestFit="1" customWidth="1"/>
    <col min="12293" max="12293" width="2.109375" style="136" customWidth="1"/>
    <col min="12294" max="12294" width="10" style="136" bestFit="1" customWidth="1"/>
    <col min="12295" max="12295" width="9.44140625" style="136" bestFit="1" customWidth="1"/>
    <col min="12296" max="12296" width="10" style="136" customWidth="1"/>
    <col min="12297" max="12297" width="11" style="136" customWidth="1"/>
    <col min="12298" max="12298" width="10" style="136" customWidth="1"/>
    <col min="12299" max="12300" width="10.33203125" style="136" customWidth="1"/>
    <col min="12301" max="12302" width="10" style="136" customWidth="1"/>
    <col min="12303" max="12306" width="9" style="136" bestFit="1" customWidth="1"/>
    <col min="12307" max="12307" width="3.44140625" style="136" customWidth="1"/>
    <col min="12308" max="12308" width="6.88671875" style="136" customWidth="1"/>
    <col min="12309" max="12309" width="55.44140625" style="136" customWidth="1"/>
    <col min="12310" max="12547" width="8.88671875" style="136"/>
    <col min="12548" max="12548" width="53.88671875" style="136" bestFit="1" customWidth="1"/>
    <col min="12549" max="12549" width="2.109375" style="136" customWidth="1"/>
    <col min="12550" max="12550" width="10" style="136" bestFit="1" customWidth="1"/>
    <col min="12551" max="12551" width="9.44140625" style="136" bestFit="1" customWidth="1"/>
    <col min="12552" max="12552" width="10" style="136" customWidth="1"/>
    <col min="12553" max="12553" width="11" style="136" customWidth="1"/>
    <col min="12554" max="12554" width="10" style="136" customWidth="1"/>
    <col min="12555" max="12556" width="10.33203125" style="136" customWidth="1"/>
    <col min="12557" max="12558" width="10" style="136" customWidth="1"/>
    <col min="12559" max="12562" width="9" style="136" bestFit="1" customWidth="1"/>
    <col min="12563" max="12563" width="3.44140625" style="136" customWidth="1"/>
    <col min="12564" max="12564" width="6.88671875" style="136" customWidth="1"/>
    <col min="12565" max="12565" width="55.44140625" style="136" customWidth="1"/>
    <col min="12566" max="12803" width="8.88671875" style="136"/>
    <col min="12804" max="12804" width="53.88671875" style="136" bestFit="1" customWidth="1"/>
    <col min="12805" max="12805" width="2.109375" style="136" customWidth="1"/>
    <col min="12806" max="12806" width="10" style="136" bestFit="1" customWidth="1"/>
    <col min="12807" max="12807" width="9.44140625" style="136" bestFit="1" customWidth="1"/>
    <col min="12808" max="12808" width="10" style="136" customWidth="1"/>
    <col min="12809" max="12809" width="11" style="136" customWidth="1"/>
    <col min="12810" max="12810" width="10" style="136" customWidth="1"/>
    <col min="12811" max="12812" width="10.33203125" style="136" customWidth="1"/>
    <col min="12813" max="12814" width="10" style="136" customWidth="1"/>
    <col min="12815" max="12818" width="9" style="136" bestFit="1" customWidth="1"/>
    <col min="12819" max="12819" width="3.44140625" style="136" customWidth="1"/>
    <col min="12820" max="12820" width="6.88671875" style="136" customWidth="1"/>
    <col min="12821" max="12821" width="55.44140625" style="136" customWidth="1"/>
    <col min="12822" max="13059" width="8.88671875" style="136"/>
    <col min="13060" max="13060" width="53.88671875" style="136" bestFit="1" customWidth="1"/>
    <col min="13061" max="13061" width="2.109375" style="136" customWidth="1"/>
    <col min="13062" max="13062" width="10" style="136" bestFit="1" customWidth="1"/>
    <col min="13063" max="13063" width="9.44140625" style="136" bestFit="1" customWidth="1"/>
    <col min="13064" max="13064" width="10" style="136" customWidth="1"/>
    <col min="13065" max="13065" width="11" style="136" customWidth="1"/>
    <col min="13066" max="13066" width="10" style="136" customWidth="1"/>
    <col min="13067" max="13068" width="10.33203125" style="136" customWidth="1"/>
    <col min="13069" max="13070" width="10" style="136" customWidth="1"/>
    <col min="13071" max="13074" width="9" style="136" bestFit="1" customWidth="1"/>
    <col min="13075" max="13075" width="3.44140625" style="136" customWidth="1"/>
    <col min="13076" max="13076" width="6.88671875" style="136" customWidth="1"/>
    <col min="13077" max="13077" width="55.44140625" style="136" customWidth="1"/>
    <col min="13078" max="13315" width="8.88671875" style="136"/>
    <col min="13316" max="13316" width="53.88671875" style="136" bestFit="1" customWidth="1"/>
    <col min="13317" max="13317" width="2.109375" style="136" customWidth="1"/>
    <col min="13318" max="13318" width="10" style="136" bestFit="1" customWidth="1"/>
    <col min="13319" max="13319" width="9.44140625" style="136" bestFit="1" customWidth="1"/>
    <col min="13320" max="13320" width="10" style="136" customWidth="1"/>
    <col min="13321" max="13321" width="11" style="136" customWidth="1"/>
    <col min="13322" max="13322" width="10" style="136" customWidth="1"/>
    <col min="13323" max="13324" width="10.33203125" style="136" customWidth="1"/>
    <col min="13325" max="13326" width="10" style="136" customWidth="1"/>
    <col min="13327" max="13330" width="9" style="136" bestFit="1" customWidth="1"/>
    <col min="13331" max="13331" width="3.44140625" style="136" customWidth="1"/>
    <col min="13332" max="13332" width="6.88671875" style="136" customWidth="1"/>
    <col min="13333" max="13333" width="55.44140625" style="136" customWidth="1"/>
    <col min="13334" max="13571" width="8.88671875" style="136"/>
    <col min="13572" max="13572" width="53.88671875" style="136" bestFit="1" customWidth="1"/>
    <col min="13573" max="13573" width="2.109375" style="136" customWidth="1"/>
    <col min="13574" max="13574" width="10" style="136" bestFit="1" customWidth="1"/>
    <col min="13575" max="13575" width="9.44140625" style="136" bestFit="1" customWidth="1"/>
    <col min="13576" max="13576" width="10" style="136" customWidth="1"/>
    <col min="13577" max="13577" width="11" style="136" customWidth="1"/>
    <col min="13578" max="13578" width="10" style="136" customWidth="1"/>
    <col min="13579" max="13580" width="10.33203125" style="136" customWidth="1"/>
    <col min="13581" max="13582" width="10" style="136" customWidth="1"/>
    <col min="13583" max="13586" width="9" style="136" bestFit="1" customWidth="1"/>
    <col min="13587" max="13587" width="3.44140625" style="136" customWidth="1"/>
    <col min="13588" max="13588" width="6.88671875" style="136" customWidth="1"/>
    <col min="13589" max="13589" width="55.44140625" style="136" customWidth="1"/>
    <col min="13590" max="13827" width="8.88671875" style="136"/>
    <col min="13828" max="13828" width="53.88671875" style="136" bestFit="1" customWidth="1"/>
    <col min="13829" max="13829" width="2.109375" style="136" customWidth="1"/>
    <col min="13830" max="13830" width="10" style="136" bestFit="1" customWidth="1"/>
    <col min="13831" max="13831" width="9.44140625" style="136" bestFit="1" customWidth="1"/>
    <col min="13832" max="13832" width="10" style="136" customWidth="1"/>
    <col min="13833" max="13833" width="11" style="136" customWidth="1"/>
    <col min="13834" max="13834" width="10" style="136" customWidth="1"/>
    <col min="13835" max="13836" width="10.33203125" style="136" customWidth="1"/>
    <col min="13837" max="13838" width="10" style="136" customWidth="1"/>
    <col min="13839" max="13842" width="9" style="136" bestFit="1" customWidth="1"/>
    <col min="13843" max="13843" width="3.44140625" style="136" customWidth="1"/>
    <col min="13844" max="13844" width="6.88671875" style="136" customWidth="1"/>
    <col min="13845" max="13845" width="55.44140625" style="136" customWidth="1"/>
    <col min="13846" max="14083" width="8.88671875" style="136"/>
    <col min="14084" max="14084" width="53.88671875" style="136" bestFit="1" customWidth="1"/>
    <col min="14085" max="14085" width="2.109375" style="136" customWidth="1"/>
    <col min="14086" max="14086" width="10" style="136" bestFit="1" customWidth="1"/>
    <col min="14087" max="14087" width="9.44140625" style="136" bestFit="1" customWidth="1"/>
    <col min="14088" max="14088" width="10" style="136" customWidth="1"/>
    <col min="14089" max="14089" width="11" style="136" customWidth="1"/>
    <col min="14090" max="14090" width="10" style="136" customWidth="1"/>
    <col min="14091" max="14092" width="10.33203125" style="136" customWidth="1"/>
    <col min="14093" max="14094" width="10" style="136" customWidth="1"/>
    <col min="14095" max="14098" width="9" style="136" bestFit="1" customWidth="1"/>
    <col min="14099" max="14099" width="3.44140625" style="136" customWidth="1"/>
    <col min="14100" max="14100" width="6.88671875" style="136" customWidth="1"/>
    <col min="14101" max="14101" width="55.44140625" style="136" customWidth="1"/>
    <col min="14102" max="14339" width="8.88671875" style="136"/>
    <col min="14340" max="14340" width="53.88671875" style="136" bestFit="1" customWidth="1"/>
    <col min="14341" max="14341" width="2.109375" style="136" customWidth="1"/>
    <col min="14342" max="14342" width="10" style="136" bestFit="1" customWidth="1"/>
    <col min="14343" max="14343" width="9.44140625" style="136" bestFit="1" customWidth="1"/>
    <col min="14344" max="14344" width="10" style="136" customWidth="1"/>
    <col min="14345" max="14345" width="11" style="136" customWidth="1"/>
    <col min="14346" max="14346" width="10" style="136" customWidth="1"/>
    <col min="14347" max="14348" width="10.33203125" style="136" customWidth="1"/>
    <col min="14349" max="14350" width="10" style="136" customWidth="1"/>
    <col min="14351" max="14354" width="9" style="136" bestFit="1" customWidth="1"/>
    <col min="14355" max="14355" width="3.44140625" style="136" customWidth="1"/>
    <col min="14356" max="14356" width="6.88671875" style="136" customWidth="1"/>
    <col min="14357" max="14357" width="55.44140625" style="136" customWidth="1"/>
    <col min="14358" max="14595" width="8.88671875" style="136"/>
    <col min="14596" max="14596" width="53.88671875" style="136" bestFit="1" customWidth="1"/>
    <col min="14597" max="14597" width="2.109375" style="136" customWidth="1"/>
    <col min="14598" max="14598" width="10" style="136" bestFit="1" customWidth="1"/>
    <col min="14599" max="14599" width="9.44140625" style="136" bestFit="1" customWidth="1"/>
    <col min="14600" max="14600" width="10" style="136" customWidth="1"/>
    <col min="14601" max="14601" width="11" style="136" customWidth="1"/>
    <col min="14602" max="14602" width="10" style="136" customWidth="1"/>
    <col min="14603" max="14604" width="10.33203125" style="136" customWidth="1"/>
    <col min="14605" max="14606" width="10" style="136" customWidth="1"/>
    <col min="14607" max="14610" width="9" style="136" bestFit="1" customWidth="1"/>
    <col min="14611" max="14611" width="3.44140625" style="136" customWidth="1"/>
    <col min="14612" max="14612" width="6.88671875" style="136" customWidth="1"/>
    <col min="14613" max="14613" width="55.44140625" style="136" customWidth="1"/>
    <col min="14614" max="14851" width="8.88671875" style="136"/>
    <col min="14852" max="14852" width="53.88671875" style="136" bestFit="1" customWidth="1"/>
    <col min="14853" max="14853" width="2.109375" style="136" customWidth="1"/>
    <col min="14854" max="14854" width="10" style="136" bestFit="1" customWidth="1"/>
    <col min="14855" max="14855" width="9.44140625" style="136" bestFit="1" customWidth="1"/>
    <col min="14856" max="14856" width="10" style="136" customWidth="1"/>
    <col min="14857" max="14857" width="11" style="136" customWidth="1"/>
    <col min="14858" max="14858" width="10" style="136" customWidth="1"/>
    <col min="14859" max="14860" width="10.33203125" style="136" customWidth="1"/>
    <col min="14861" max="14862" width="10" style="136" customWidth="1"/>
    <col min="14863" max="14866" width="9" style="136" bestFit="1" customWidth="1"/>
    <col min="14867" max="14867" width="3.44140625" style="136" customWidth="1"/>
    <col min="14868" max="14868" width="6.88671875" style="136" customWidth="1"/>
    <col min="14869" max="14869" width="55.44140625" style="136" customWidth="1"/>
    <col min="14870" max="15107" width="8.88671875" style="136"/>
    <col min="15108" max="15108" width="53.88671875" style="136" bestFit="1" customWidth="1"/>
    <col min="15109" max="15109" width="2.109375" style="136" customWidth="1"/>
    <col min="15110" max="15110" width="10" style="136" bestFit="1" customWidth="1"/>
    <col min="15111" max="15111" width="9.44140625" style="136" bestFit="1" customWidth="1"/>
    <col min="15112" max="15112" width="10" style="136" customWidth="1"/>
    <col min="15113" max="15113" width="11" style="136" customWidth="1"/>
    <col min="15114" max="15114" width="10" style="136" customWidth="1"/>
    <col min="15115" max="15116" width="10.33203125" style="136" customWidth="1"/>
    <col min="15117" max="15118" width="10" style="136" customWidth="1"/>
    <col min="15119" max="15122" width="9" style="136" bestFit="1" customWidth="1"/>
    <col min="15123" max="15123" width="3.44140625" style="136" customWidth="1"/>
    <col min="15124" max="15124" width="6.88671875" style="136" customWidth="1"/>
    <col min="15125" max="15125" width="55.44140625" style="136" customWidth="1"/>
    <col min="15126" max="15363" width="8.88671875" style="136"/>
    <col min="15364" max="15364" width="53.88671875" style="136" bestFit="1" customWidth="1"/>
    <col min="15365" max="15365" width="2.109375" style="136" customWidth="1"/>
    <col min="15366" max="15366" width="10" style="136" bestFit="1" customWidth="1"/>
    <col min="15367" max="15367" width="9.44140625" style="136" bestFit="1" customWidth="1"/>
    <col min="15368" max="15368" width="10" style="136" customWidth="1"/>
    <col min="15369" max="15369" width="11" style="136" customWidth="1"/>
    <col min="15370" max="15370" width="10" style="136" customWidth="1"/>
    <col min="15371" max="15372" width="10.33203125" style="136" customWidth="1"/>
    <col min="15373" max="15374" width="10" style="136" customWidth="1"/>
    <col min="15375" max="15378" width="9" style="136" bestFit="1" customWidth="1"/>
    <col min="15379" max="15379" width="3.44140625" style="136" customWidth="1"/>
    <col min="15380" max="15380" width="6.88671875" style="136" customWidth="1"/>
    <col min="15381" max="15381" width="55.44140625" style="136" customWidth="1"/>
    <col min="15382" max="15619" width="8.88671875" style="136"/>
    <col min="15620" max="15620" width="53.88671875" style="136" bestFit="1" customWidth="1"/>
    <col min="15621" max="15621" width="2.109375" style="136" customWidth="1"/>
    <col min="15622" max="15622" width="10" style="136" bestFit="1" customWidth="1"/>
    <col min="15623" max="15623" width="9.44140625" style="136" bestFit="1" customWidth="1"/>
    <col min="15624" max="15624" width="10" style="136" customWidth="1"/>
    <col min="15625" max="15625" width="11" style="136" customWidth="1"/>
    <col min="15626" max="15626" width="10" style="136" customWidth="1"/>
    <col min="15627" max="15628" width="10.33203125" style="136" customWidth="1"/>
    <col min="15629" max="15630" width="10" style="136" customWidth="1"/>
    <col min="15631" max="15634" width="9" style="136" bestFit="1" customWidth="1"/>
    <col min="15635" max="15635" width="3.44140625" style="136" customWidth="1"/>
    <col min="15636" max="15636" width="6.88671875" style="136" customWidth="1"/>
    <col min="15637" max="15637" width="55.44140625" style="136" customWidth="1"/>
    <col min="15638" max="15875" width="8.88671875" style="136"/>
    <col min="15876" max="15876" width="53.88671875" style="136" bestFit="1" customWidth="1"/>
    <col min="15877" max="15877" width="2.109375" style="136" customWidth="1"/>
    <col min="15878" max="15878" width="10" style="136" bestFit="1" customWidth="1"/>
    <col min="15879" max="15879" width="9.44140625" style="136" bestFit="1" customWidth="1"/>
    <col min="15880" max="15880" width="10" style="136" customWidth="1"/>
    <col min="15881" max="15881" width="11" style="136" customWidth="1"/>
    <col min="15882" max="15882" width="10" style="136" customWidth="1"/>
    <col min="15883" max="15884" width="10.33203125" style="136" customWidth="1"/>
    <col min="15885" max="15886" width="10" style="136" customWidth="1"/>
    <col min="15887" max="15890" width="9" style="136" bestFit="1" customWidth="1"/>
    <col min="15891" max="15891" width="3.44140625" style="136" customWidth="1"/>
    <col min="15892" max="15892" width="6.88671875" style="136" customWidth="1"/>
    <col min="15893" max="15893" width="55.44140625" style="136" customWidth="1"/>
    <col min="15894" max="16131" width="8.88671875" style="136"/>
    <col min="16132" max="16132" width="53.88671875" style="136" bestFit="1" customWidth="1"/>
    <col min="16133" max="16133" width="2.109375" style="136" customWidth="1"/>
    <col min="16134" max="16134" width="10" style="136" bestFit="1" customWidth="1"/>
    <col min="16135" max="16135" width="9.44140625" style="136" bestFit="1" customWidth="1"/>
    <col min="16136" max="16136" width="10" style="136" customWidth="1"/>
    <col min="16137" max="16137" width="11" style="136" customWidth="1"/>
    <col min="16138" max="16138" width="10" style="136" customWidth="1"/>
    <col min="16139" max="16140" width="10.33203125" style="136" customWidth="1"/>
    <col min="16141" max="16142" width="10" style="136" customWidth="1"/>
    <col min="16143" max="16146" width="9" style="136" bestFit="1" customWidth="1"/>
    <col min="16147" max="16147" width="3.44140625" style="136" customWidth="1"/>
    <col min="16148" max="16148" width="6.88671875" style="136" customWidth="1"/>
    <col min="16149" max="16149" width="55.44140625" style="136" customWidth="1"/>
    <col min="16150" max="16384" width="8.88671875" style="136"/>
  </cols>
  <sheetData>
    <row r="1" spans="1:21" x14ac:dyDescent="0.25">
      <c r="A1" s="135" t="s">
        <v>0</v>
      </c>
      <c r="B1" s="173" t="str">
        <f>D1_</f>
        <v>IMAG Academy</v>
      </c>
      <c r="C1" s="325"/>
      <c r="D1" s="325"/>
      <c r="E1" s="325"/>
      <c r="G1" s="137"/>
      <c r="H1" s="236"/>
      <c r="I1" s="137"/>
      <c r="J1" s="137"/>
      <c r="K1" s="137"/>
      <c r="L1" s="137"/>
      <c r="M1" s="137"/>
      <c r="N1" s="137"/>
      <c r="O1" s="137"/>
      <c r="P1" s="137"/>
      <c r="Q1" s="137"/>
      <c r="R1" s="138" t="s">
        <v>240</v>
      </c>
      <c r="U1" s="171" t="s">
        <v>299</v>
      </c>
    </row>
    <row r="2" spans="1:21" x14ac:dyDescent="0.25">
      <c r="A2" s="140"/>
      <c r="B2" s="141"/>
      <c r="C2" s="141"/>
      <c r="D2" s="141"/>
      <c r="E2" s="141"/>
      <c r="F2" s="142"/>
      <c r="G2" s="145"/>
      <c r="H2" s="145"/>
      <c r="I2" s="145"/>
      <c r="J2" s="142"/>
      <c r="K2" s="142"/>
      <c r="L2" s="142"/>
      <c r="M2" s="142"/>
      <c r="N2" s="142"/>
      <c r="O2" s="142"/>
      <c r="P2" s="142"/>
      <c r="Q2" s="142"/>
      <c r="R2" s="142"/>
      <c r="U2" s="178" t="s">
        <v>298</v>
      </c>
    </row>
    <row r="3" spans="1:21" ht="13.8" x14ac:dyDescent="0.25">
      <c r="A3" s="352" t="s">
        <v>241</v>
      </c>
      <c r="B3" s="352"/>
      <c r="C3" s="352"/>
      <c r="D3" s="352"/>
      <c r="E3" s="352"/>
      <c r="F3" s="352"/>
      <c r="G3" s="352"/>
      <c r="H3" s="352"/>
      <c r="I3" s="352"/>
      <c r="J3" s="352"/>
      <c r="K3" s="352"/>
      <c r="L3" s="352"/>
      <c r="M3" s="352"/>
      <c r="N3" s="352"/>
      <c r="O3" s="352"/>
      <c r="P3" s="352"/>
      <c r="Q3" s="352"/>
      <c r="R3" s="352"/>
      <c r="U3" s="179" t="s">
        <v>300</v>
      </c>
    </row>
    <row r="4" spans="1:21" x14ac:dyDescent="0.25">
      <c r="A4" s="353"/>
      <c r="B4" s="353"/>
      <c r="C4" s="353"/>
      <c r="D4" s="353"/>
      <c r="E4" s="353"/>
      <c r="F4" s="353"/>
      <c r="G4" s="353"/>
      <c r="H4" s="353"/>
      <c r="I4" s="353"/>
      <c r="J4" s="353"/>
      <c r="K4" s="353"/>
      <c r="L4" s="353"/>
      <c r="M4" s="353"/>
      <c r="N4" s="353"/>
      <c r="O4" s="353"/>
      <c r="P4" s="353"/>
      <c r="Q4" s="353"/>
      <c r="R4" s="353"/>
      <c r="U4" s="212"/>
    </row>
    <row r="5" spans="1:21" x14ac:dyDescent="0.25">
      <c r="A5" s="143"/>
      <c r="B5" s="144"/>
      <c r="C5" s="144"/>
      <c r="D5" s="144"/>
      <c r="E5" s="144"/>
      <c r="F5" s="145"/>
      <c r="G5" s="145"/>
      <c r="H5" s="145"/>
      <c r="I5" s="145"/>
      <c r="J5" s="145"/>
      <c r="K5" s="145"/>
      <c r="L5" s="145"/>
      <c r="M5" s="145"/>
      <c r="N5" s="145"/>
      <c r="O5" s="145"/>
      <c r="P5" s="145"/>
      <c r="Q5" s="145"/>
      <c r="R5" s="145"/>
    </row>
    <row r="6" spans="1:21" ht="16.2" thickBot="1" x14ac:dyDescent="0.3">
      <c r="A6" s="146"/>
      <c r="B6" s="147"/>
      <c r="C6" s="147"/>
      <c r="D6" s="147"/>
      <c r="E6" s="147"/>
      <c r="F6" s="148" t="s">
        <v>242</v>
      </c>
      <c r="G6" s="148"/>
      <c r="H6" s="148"/>
      <c r="I6" s="148"/>
      <c r="J6" s="148"/>
      <c r="K6" s="148"/>
      <c r="L6" s="148"/>
      <c r="M6" s="148"/>
      <c r="N6" s="148"/>
      <c r="O6" s="148"/>
      <c r="P6" s="148"/>
      <c r="Q6" s="148"/>
      <c r="R6" s="149"/>
      <c r="T6" s="150" t="s">
        <v>3</v>
      </c>
      <c r="U6" s="211" t="s">
        <v>4</v>
      </c>
    </row>
    <row r="7" spans="1:21" ht="13.8" thickBot="1" x14ac:dyDescent="0.3">
      <c r="A7" s="151" t="s">
        <v>3</v>
      </c>
      <c r="B7" s="152" t="s">
        <v>243</v>
      </c>
      <c r="C7" s="157"/>
      <c r="D7" s="157"/>
      <c r="E7" s="157"/>
      <c r="F7" s="153" t="s">
        <v>244</v>
      </c>
      <c r="G7" s="153" t="s">
        <v>245</v>
      </c>
      <c r="H7" s="153" t="s">
        <v>246</v>
      </c>
      <c r="I7" s="153" t="s">
        <v>247</v>
      </c>
      <c r="J7" s="153" t="s">
        <v>248</v>
      </c>
      <c r="K7" s="153" t="s">
        <v>249</v>
      </c>
      <c r="L7" s="153" t="s">
        <v>250</v>
      </c>
      <c r="M7" s="153" t="s">
        <v>251</v>
      </c>
      <c r="N7" s="153" t="s">
        <v>252</v>
      </c>
      <c r="O7" s="153" t="s">
        <v>253</v>
      </c>
      <c r="P7" s="153" t="s">
        <v>254</v>
      </c>
      <c r="Q7" s="153" t="s">
        <v>255</v>
      </c>
      <c r="R7" s="153" t="s">
        <v>256</v>
      </c>
    </row>
    <row r="9" spans="1:21" x14ac:dyDescent="0.25">
      <c r="A9" s="154"/>
      <c r="B9" s="155" t="s">
        <v>257</v>
      </c>
      <c r="C9" s="155"/>
      <c r="D9" s="155"/>
      <c r="E9" s="155"/>
      <c r="F9" s="156"/>
      <c r="G9" s="156"/>
      <c r="H9" s="156"/>
      <c r="I9" s="156"/>
      <c r="J9" s="156"/>
      <c r="K9" s="156"/>
      <c r="L9" s="156"/>
      <c r="M9" s="156"/>
      <c r="N9" s="156"/>
      <c r="O9" s="156"/>
      <c r="P9" s="156"/>
      <c r="Q9" s="156"/>
      <c r="R9" s="156"/>
    </row>
    <row r="10" spans="1:21" x14ac:dyDescent="0.25">
      <c r="B10" s="157" t="s">
        <v>258</v>
      </c>
      <c r="C10" s="157"/>
      <c r="D10" s="157"/>
      <c r="E10" s="157"/>
      <c r="F10" s="158"/>
      <c r="G10" s="158"/>
      <c r="H10" s="158"/>
      <c r="I10" s="158"/>
      <c r="J10" s="158"/>
      <c r="K10" s="158"/>
      <c r="L10" s="158"/>
      <c r="M10" s="158"/>
      <c r="N10" s="158"/>
      <c r="O10" s="158"/>
      <c r="P10" s="158"/>
      <c r="Q10" s="158"/>
      <c r="R10" s="158"/>
    </row>
    <row r="11" spans="1:21" ht="26.4" x14ac:dyDescent="0.25">
      <c r="A11" s="139">
        <f t="shared" ref="A11:A44" si="0">T11</f>
        <v>1</v>
      </c>
      <c r="B11" s="159" t="s">
        <v>259</v>
      </c>
      <c r="C11" s="159"/>
      <c r="D11" s="159"/>
      <c r="E11" s="159"/>
      <c r="F11" s="160">
        <f t="shared" ref="F11:F26" si="1">SUM(G11:R11)</f>
        <v>2275000</v>
      </c>
      <c r="G11" s="161">
        <f>(350*6500)*0.6</f>
        <v>1365000</v>
      </c>
      <c r="H11" s="161"/>
      <c r="I11" s="161"/>
      <c r="J11" s="161"/>
      <c r="K11" s="161">
        <f>0.3*350*6500</f>
        <v>682500</v>
      </c>
      <c r="L11" s="161"/>
      <c r="M11" s="161">
        <f>350*6500*0.1</f>
        <v>227500</v>
      </c>
      <c r="N11" s="161"/>
      <c r="O11" s="161"/>
      <c r="P11" s="161"/>
      <c r="Q11" s="161"/>
      <c r="R11" s="161"/>
      <c r="T11" s="139">
        <v>1</v>
      </c>
      <c r="U11" s="209" t="s">
        <v>260</v>
      </c>
    </row>
    <row r="12" spans="1:21" ht="26.4" x14ac:dyDescent="0.25">
      <c r="A12" s="139">
        <f t="shared" si="0"/>
        <v>2</v>
      </c>
      <c r="B12" s="159" t="s">
        <v>261</v>
      </c>
      <c r="C12" s="159"/>
      <c r="D12" s="159"/>
      <c r="E12" s="159"/>
      <c r="F12" s="160">
        <f t="shared" si="1"/>
        <v>252173.00000000003</v>
      </c>
      <c r="G12" s="161"/>
      <c r="H12" s="161"/>
      <c r="I12" s="161"/>
      <c r="J12" s="161"/>
      <c r="K12" s="161"/>
      <c r="L12" s="161"/>
      <c r="M12" s="161">
        <f>252173/6</f>
        <v>42028.833333333336</v>
      </c>
      <c r="N12" s="161">
        <f t="shared" ref="N12:R12" si="2">252173/6</f>
        <v>42028.833333333336</v>
      </c>
      <c r="O12" s="161">
        <f t="shared" si="2"/>
        <v>42028.833333333336</v>
      </c>
      <c r="P12" s="161">
        <f t="shared" si="2"/>
        <v>42028.833333333336</v>
      </c>
      <c r="Q12" s="161">
        <f t="shared" si="2"/>
        <v>42028.833333333336</v>
      </c>
      <c r="R12" s="161">
        <f t="shared" si="2"/>
        <v>42028.833333333336</v>
      </c>
      <c r="T12" s="139">
        <v>2</v>
      </c>
      <c r="U12" s="209" t="s">
        <v>262</v>
      </c>
    </row>
    <row r="13" spans="1:21" x14ac:dyDescent="0.25">
      <c r="A13" s="154">
        <f t="shared" si="0"/>
        <v>3</v>
      </c>
      <c r="B13" s="162" t="s">
        <v>263</v>
      </c>
      <c r="C13" s="162"/>
      <c r="D13" s="162"/>
      <c r="E13" s="162"/>
      <c r="F13" s="163"/>
      <c r="G13" s="163"/>
      <c r="H13" s="163"/>
      <c r="I13" s="163"/>
      <c r="J13" s="163"/>
      <c r="K13" s="163"/>
      <c r="L13" s="163"/>
      <c r="M13" s="163"/>
      <c r="N13" s="163"/>
      <c r="O13" s="163"/>
      <c r="P13" s="163"/>
      <c r="Q13" s="163"/>
      <c r="R13" s="163"/>
      <c r="T13" s="139">
        <v>3</v>
      </c>
    </row>
    <row r="14" spans="1:21" x14ac:dyDescent="0.25">
      <c r="A14" s="139">
        <f t="shared" si="0"/>
        <v>4</v>
      </c>
      <c r="B14" s="159" t="s">
        <v>264</v>
      </c>
      <c r="C14" s="159"/>
      <c r="D14" s="159"/>
      <c r="E14" s="159"/>
      <c r="F14" s="160">
        <f t="shared" si="1"/>
        <v>7500</v>
      </c>
      <c r="G14" s="161">
        <v>7500</v>
      </c>
      <c r="H14" s="161"/>
      <c r="I14" s="161"/>
      <c r="J14" s="161"/>
      <c r="K14" s="161"/>
      <c r="L14" s="161"/>
      <c r="M14" s="161"/>
      <c r="N14" s="161"/>
      <c r="O14" s="161"/>
      <c r="P14" s="161"/>
      <c r="Q14" s="161"/>
      <c r="R14" s="161"/>
      <c r="T14" s="139">
        <v>4</v>
      </c>
      <c r="U14" s="209" t="s">
        <v>265</v>
      </c>
    </row>
    <row r="15" spans="1:21" x14ac:dyDescent="0.25">
      <c r="A15" s="139">
        <f t="shared" si="0"/>
        <v>5</v>
      </c>
      <c r="B15" s="159" t="s">
        <v>266</v>
      </c>
      <c r="C15" s="159"/>
      <c r="D15" s="159"/>
      <c r="E15" s="159"/>
      <c r="F15" s="160">
        <f t="shared" si="1"/>
        <v>0</v>
      </c>
      <c r="G15" s="161"/>
      <c r="H15" s="161"/>
      <c r="I15" s="161"/>
      <c r="J15" s="161"/>
      <c r="K15" s="161"/>
      <c r="L15" s="161"/>
      <c r="M15" s="161"/>
      <c r="N15" s="161"/>
      <c r="O15" s="161"/>
      <c r="P15" s="161"/>
      <c r="Q15" s="161"/>
      <c r="R15" s="161"/>
      <c r="T15" s="139">
        <v>5</v>
      </c>
      <c r="U15" s="209" t="s">
        <v>267</v>
      </c>
    </row>
    <row r="16" spans="1:21" x14ac:dyDescent="0.25">
      <c r="A16" s="139">
        <f t="shared" si="0"/>
        <v>6</v>
      </c>
      <c r="B16" s="159" t="s">
        <v>268</v>
      </c>
      <c r="C16" s="159"/>
      <c r="D16" s="159"/>
      <c r="E16" s="159"/>
      <c r="F16" s="160">
        <f t="shared" si="1"/>
        <v>0</v>
      </c>
      <c r="G16" s="161"/>
      <c r="H16" s="161"/>
      <c r="I16" s="161"/>
      <c r="J16" s="161"/>
      <c r="K16" s="161"/>
      <c r="L16" s="161"/>
      <c r="M16" s="161"/>
      <c r="N16" s="161"/>
      <c r="O16" s="161"/>
      <c r="P16" s="161"/>
      <c r="Q16" s="161"/>
      <c r="R16" s="161"/>
      <c r="T16" s="139">
        <v>6</v>
      </c>
      <c r="U16" s="209" t="s">
        <v>269</v>
      </c>
    </row>
    <row r="17" spans="1:21" x14ac:dyDescent="0.25">
      <c r="A17" s="139">
        <f t="shared" si="0"/>
        <v>7</v>
      </c>
      <c r="B17" s="157" t="s">
        <v>270</v>
      </c>
      <c r="C17" s="157"/>
      <c r="D17" s="157"/>
      <c r="E17" s="157"/>
      <c r="F17" s="160">
        <f t="shared" si="1"/>
        <v>0</v>
      </c>
      <c r="G17" s="161"/>
      <c r="H17" s="161"/>
      <c r="I17" s="161"/>
      <c r="J17" s="161"/>
      <c r="K17" s="161"/>
      <c r="L17" s="161"/>
      <c r="M17" s="161"/>
      <c r="N17" s="161"/>
      <c r="O17" s="161"/>
      <c r="P17" s="161"/>
      <c r="Q17" s="161"/>
      <c r="R17" s="161"/>
      <c r="T17" s="139">
        <v>7</v>
      </c>
      <c r="U17" s="209" t="s">
        <v>271</v>
      </c>
    </row>
    <row r="18" spans="1:21" ht="26.4" outlineLevel="1" x14ac:dyDescent="0.25">
      <c r="A18" s="139">
        <f t="shared" si="0"/>
        <v>7.1</v>
      </c>
      <c r="B18" s="164" t="s">
        <v>390</v>
      </c>
      <c r="C18" s="164"/>
      <c r="D18" s="164"/>
      <c r="E18" s="164"/>
      <c r="F18" s="160">
        <f t="shared" si="1"/>
        <v>-1621865.4999999998</v>
      </c>
      <c r="G18" s="161">
        <v>-135155.45833333334</v>
      </c>
      <c r="H18" s="161">
        <v>-135155.45833333334</v>
      </c>
      <c r="I18" s="161">
        <v>-135155.45833333334</v>
      </c>
      <c r="J18" s="161">
        <v>-135155.45833333334</v>
      </c>
      <c r="K18" s="161">
        <v>-135155.45833333334</v>
      </c>
      <c r="L18" s="161">
        <v>-135155.45833333334</v>
      </c>
      <c r="M18" s="161">
        <v>-135155.45833333334</v>
      </c>
      <c r="N18" s="161">
        <v>-135155.45833333334</v>
      </c>
      <c r="O18" s="161">
        <v>-135155.45833333334</v>
      </c>
      <c r="P18" s="161">
        <v>-135155.45833333334</v>
      </c>
      <c r="Q18" s="161">
        <v>-135155.45833333334</v>
      </c>
      <c r="R18" s="161">
        <v>-135155.45833333334</v>
      </c>
      <c r="T18" s="165">
        <v>7.1</v>
      </c>
      <c r="U18" s="209" t="s">
        <v>272</v>
      </c>
    </row>
    <row r="19" spans="1:21" ht="26.4" outlineLevel="1" x14ac:dyDescent="0.25">
      <c r="A19" s="139">
        <f t="shared" si="0"/>
        <v>7.2</v>
      </c>
      <c r="B19" s="166" t="s">
        <v>391</v>
      </c>
      <c r="C19" s="166"/>
      <c r="D19" s="166"/>
      <c r="E19" s="166"/>
      <c r="F19" s="160">
        <f t="shared" si="1"/>
        <v>-336000</v>
      </c>
      <c r="G19" s="161">
        <v>-28000</v>
      </c>
      <c r="H19" s="161">
        <v>-28000</v>
      </c>
      <c r="I19" s="161">
        <v>-28000</v>
      </c>
      <c r="J19" s="161">
        <v>-28000</v>
      </c>
      <c r="K19" s="161">
        <v>-28000</v>
      </c>
      <c r="L19" s="161">
        <v>-28000</v>
      </c>
      <c r="M19" s="161">
        <v>-28000</v>
      </c>
      <c r="N19" s="161">
        <v>-28000</v>
      </c>
      <c r="O19" s="161">
        <v>-28000</v>
      </c>
      <c r="P19" s="161">
        <v>-28000</v>
      </c>
      <c r="Q19" s="161">
        <v>-28000</v>
      </c>
      <c r="R19" s="161">
        <v>-28000</v>
      </c>
      <c r="T19" s="165">
        <v>7.2</v>
      </c>
      <c r="U19" s="209" t="s">
        <v>272</v>
      </c>
    </row>
    <row r="20" spans="1:21" ht="26.4" outlineLevel="1" x14ac:dyDescent="0.25">
      <c r="A20" s="139">
        <f t="shared" si="0"/>
        <v>7.3</v>
      </c>
      <c r="B20" s="166" t="s">
        <v>392</v>
      </c>
      <c r="C20" s="166"/>
      <c r="D20" s="166"/>
      <c r="E20" s="166"/>
      <c r="F20" s="160">
        <f t="shared" si="1"/>
        <v>-67500</v>
      </c>
      <c r="G20" s="161">
        <v>-3000</v>
      </c>
      <c r="H20" s="161">
        <v>-3000</v>
      </c>
      <c r="I20" s="161">
        <v>-3000</v>
      </c>
      <c r="J20" s="161">
        <v>-3000</v>
      </c>
      <c r="K20" s="161">
        <v>-3000</v>
      </c>
      <c r="L20" s="161">
        <v>-3000</v>
      </c>
      <c r="M20" s="161">
        <v>-8000</v>
      </c>
      <c r="N20" s="161">
        <v>-8200</v>
      </c>
      <c r="O20" s="161">
        <v>-3700</v>
      </c>
      <c r="P20" s="161">
        <v>-3700</v>
      </c>
      <c r="Q20" s="161">
        <v>-3700</v>
      </c>
      <c r="R20" s="161">
        <v>-22200</v>
      </c>
      <c r="T20" s="165">
        <v>7.3</v>
      </c>
      <c r="U20" s="209" t="s">
        <v>272</v>
      </c>
    </row>
    <row r="21" spans="1:21" ht="26.4" outlineLevel="1" x14ac:dyDescent="0.25">
      <c r="A21" s="139">
        <f t="shared" si="0"/>
        <v>7.4</v>
      </c>
      <c r="B21" s="166" t="s">
        <v>393</v>
      </c>
      <c r="C21" s="166"/>
      <c r="D21" s="166"/>
      <c r="E21" s="166"/>
      <c r="F21" s="160">
        <f t="shared" si="1"/>
        <v>-5000</v>
      </c>
      <c r="G21" s="161">
        <v>0</v>
      </c>
      <c r="H21" s="161">
        <v>0</v>
      </c>
      <c r="I21" s="161">
        <v>0</v>
      </c>
      <c r="J21" s="161">
        <v>0</v>
      </c>
      <c r="K21" s="161">
        <v>0</v>
      </c>
      <c r="L21" s="161">
        <v>0</v>
      </c>
      <c r="M21" s="161">
        <v>0</v>
      </c>
      <c r="N21" s="161">
        <v>-2500</v>
      </c>
      <c r="O21" s="161">
        <v>0</v>
      </c>
      <c r="P21" s="161">
        <v>-2500</v>
      </c>
      <c r="Q21" s="161">
        <v>0</v>
      </c>
      <c r="R21" s="161">
        <v>0</v>
      </c>
      <c r="T21" s="165">
        <v>7.4</v>
      </c>
      <c r="U21" s="209" t="s">
        <v>272</v>
      </c>
    </row>
    <row r="22" spans="1:21" ht="26.4" outlineLevel="1" x14ac:dyDescent="0.25">
      <c r="A22" s="139">
        <f t="shared" si="0"/>
        <v>7.5</v>
      </c>
      <c r="B22" s="166" t="s">
        <v>394</v>
      </c>
      <c r="C22" s="166"/>
      <c r="D22" s="166"/>
      <c r="E22" s="166"/>
      <c r="F22" s="160">
        <f t="shared" si="1"/>
        <v>-1600</v>
      </c>
      <c r="G22" s="161">
        <v>-100</v>
      </c>
      <c r="H22" s="161">
        <v>0</v>
      </c>
      <c r="I22" s="161">
        <v>-1000</v>
      </c>
      <c r="J22" s="161">
        <v>0</v>
      </c>
      <c r="K22" s="161">
        <v>0</v>
      </c>
      <c r="L22" s="161">
        <v>0</v>
      </c>
      <c r="M22" s="161">
        <v>0</v>
      </c>
      <c r="N22" s="161">
        <v>-500</v>
      </c>
      <c r="O22" s="161">
        <v>0</v>
      </c>
      <c r="P22" s="161">
        <v>0</v>
      </c>
      <c r="Q22" s="161">
        <v>0</v>
      </c>
      <c r="R22" s="161">
        <v>0</v>
      </c>
      <c r="T22" s="165">
        <v>7.5</v>
      </c>
      <c r="U22" s="209" t="s">
        <v>272</v>
      </c>
    </row>
    <row r="23" spans="1:21" ht="26.4" outlineLevel="1" x14ac:dyDescent="0.25">
      <c r="A23" s="139">
        <f t="shared" si="0"/>
        <v>7.6</v>
      </c>
      <c r="B23" s="166" t="s">
        <v>395</v>
      </c>
      <c r="C23" s="166"/>
      <c r="D23" s="166"/>
      <c r="E23" s="166"/>
      <c r="F23" s="160">
        <f t="shared" si="1"/>
        <v>-47300</v>
      </c>
      <c r="G23" s="161">
        <v>-500</v>
      </c>
      <c r="H23" s="161">
        <v>-500</v>
      </c>
      <c r="I23" s="161">
        <v>-500</v>
      </c>
      <c r="J23" s="161">
        <v>-500</v>
      </c>
      <c r="K23" s="161">
        <v>-500</v>
      </c>
      <c r="L23" s="161">
        <v>-500</v>
      </c>
      <c r="M23" s="161">
        <v>-500</v>
      </c>
      <c r="N23" s="161">
        <v>-500</v>
      </c>
      <c r="O23" s="161">
        <v>-500</v>
      </c>
      <c r="P23" s="161">
        <v>-7150</v>
      </c>
      <c r="Q23" s="161">
        <v>-21150</v>
      </c>
      <c r="R23" s="161">
        <v>-14500</v>
      </c>
      <c r="T23" s="165">
        <v>7.6</v>
      </c>
      <c r="U23" s="209" t="s">
        <v>272</v>
      </c>
    </row>
    <row r="24" spans="1:21" ht="26.4" outlineLevel="1" x14ac:dyDescent="0.25">
      <c r="A24" s="139">
        <f t="shared" si="0"/>
        <v>7.7</v>
      </c>
      <c r="B24" s="166" t="s">
        <v>396</v>
      </c>
      <c r="C24" s="166"/>
      <c r="D24" s="166"/>
      <c r="E24" s="166"/>
      <c r="F24" s="160">
        <f t="shared" si="1"/>
        <v>-29805</v>
      </c>
      <c r="G24" s="161">
        <v>-875</v>
      </c>
      <c r="H24" s="161">
        <v>-875</v>
      </c>
      <c r="I24" s="161">
        <v>-875</v>
      </c>
      <c r="J24" s="161">
        <v>-875</v>
      </c>
      <c r="K24" s="161">
        <v>-875</v>
      </c>
      <c r="L24" s="161">
        <v>-875</v>
      </c>
      <c r="M24" s="161">
        <v>-875</v>
      </c>
      <c r="N24" s="161">
        <v>-875</v>
      </c>
      <c r="O24" s="161">
        <v>-875</v>
      </c>
      <c r="P24" s="161">
        <v>-20180</v>
      </c>
      <c r="Q24" s="161">
        <v>-875</v>
      </c>
      <c r="R24" s="161">
        <v>-875</v>
      </c>
      <c r="T24" s="165">
        <v>7.7</v>
      </c>
      <c r="U24" s="209" t="s">
        <v>272</v>
      </c>
    </row>
    <row r="25" spans="1:21" ht="26.4" outlineLevel="1" x14ac:dyDescent="0.25">
      <c r="A25" s="139">
        <f t="shared" si="0"/>
        <v>7.8</v>
      </c>
      <c r="B25" s="166" t="s">
        <v>397</v>
      </c>
      <c r="C25" s="166"/>
      <c r="D25" s="166"/>
      <c r="E25" s="166"/>
      <c r="F25" s="160">
        <f t="shared" si="1"/>
        <v>-10050</v>
      </c>
      <c r="G25" s="161">
        <v>0</v>
      </c>
      <c r="H25" s="161">
        <v>-625</v>
      </c>
      <c r="I25" s="161">
        <v>-1625</v>
      </c>
      <c r="J25" s="161">
        <v>-500</v>
      </c>
      <c r="K25" s="161">
        <v>-925</v>
      </c>
      <c r="L25" s="161">
        <v>0</v>
      </c>
      <c r="M25" s="161">
        <v>-2000</v>
      </c>
      <c r="N25" s="161">
        <v>-575</v>
      </c>
      <c r="O25" s="161">
        <v>-2500</v>
      </c>
      <c r="P25" s="161">
        <v>-425</v>
      </c>
      <c r="Q25" s="161">
        <v>-875</v>
      </c>
      <c r="R25" s="161">
        <v>0</v>
      </c>
      <c r="T25" s="165">
        <v>7.8</v>
      </c>
      <c r="U25" s="209" t="s">
        <v>272</v>
      </c>
    </row>
    <row r="26" spans="1:21" ht="26.4" outlineLevel="1" x14ac:dyDescent="0.25">
      <c r="A26" s="139">
        <f t="shared" si="0"/>
        <v>7.9</v>
      </c>
      <c r="B26" s="164"/>
      <c r="C26" s="164"/>
      <c r="D26" s="164"/>
      <c r="E26" s="164"/>
      <c r="F26" s="160">
        <f t="shared" si="1"/>
        <v>0</v>
      </c>
      <c r="G26" s="161">
        <v>0</v>
      </c>
      <c r="H26" s="161">
        <v>0</v>
      </c>
      <c r="I26" s="161">
        <v>0</v>
      </c>
      <c r="J26" s="161">
        <v>0</v>
      </c>
      <c r="K26" s="161">
        <v>0</v>
      </c>
      <c r="L26" s="161">
        <v>0</v>
      </c>
      <c r="M26" s="161">
        <v>0</v>
      </c>
      <c r="N26" s="161">
        <v>0</v>
      </c>
      <c r="O26" s="161">
        <v>0</v>
      </c>
      <c r="P26" s="161">
        <v>0</v>
      </c>
      <c r="Q26" s="161">
        <v>0</v>
      </c>
      <c r="R26" s="161">
        <v>0</v>
      </c>
      <c r="T26" s="165">
        <v>7.9</v>
      </c>
      <c r="U26" s="209" t="s">
        <v>272</v>
      </c>
    </row>
    <row r="27" spans="1:21" x14ac:dyDescent="0.25">
      <c r="A27" s="139">
        <f t="shared" si="0"/>
        <v>8</v>
      </c>
      <c r="B27" s="157" t="s">
        <v>273</v>
      </c>
      <c r="C27" s="157"/>
      <c r="D27" s="157"/>
      <c r="E27" s="157"/>
      <c r="F27" s="167">
        <f>SUM(F11:F26)</f>
        <v>415552.50000000023</v>
      </c>
      <c r="G27" s="167">
        <f>SUM(G11:G26)</f>
        <v>1204869.5416666667</v>
      </c>
      <c r="H27" s="167">
        <f t="shared" ref="H27:R27" si="3">SUM(H11:H26)</f>
        <v>-168155.45833333334</v>
      </c>
      <c r="I27" s="167">
        <f t="shared" si="3"/>
        <v>-170155.45833333334</v>
      </c>
      <c r="J27" s="167">
        <f t="shared" si="3"/>
        <v>-168030.45833333334</v>
      </c>
      <c r="K27" s="167">
        <f>SUM(K11:K26)</f>
        <v>514044.54166666663</v>
      </c>
      <c r="L27" s="167">
        <f t="shared" si="3"/>
        <v>-167530.45833333334</v>
      </c>
      <c r="M27" s="167">
        <f>SUM(M11:M26)</f>
        <v>94998.374999999971</v>
      </c>
      <c r="N27" s="167">
        <f t="shared" si="3"/>
        <v>-134276.625</v>
      </c>
      <c r="O27" s="167">
        <f t="shared" si="3"/>
        <v>-128701.625</v>
      </c>
      <c r="P27" s="167">
        <f t="shared" si="3"/>
        <v>-155081.625</v>
      </c>
      <c r="Q27" s="167">
        <f t="shared" si="3"/>
        <v>-147726.625</v>
      </c>
      <c r="R27" s="167">
        <f t="shared" si="3"/>
        <v>-158701.625</v>
      </c>
      <c r="T27" s="139">
        <v>8</v>
      </c>
      <c r="U27" s="209" t="s">
        <v>30</v>
      </c>
    </row>
    <row r="28" spans="1:21" x14ac:dyDescent="0.25">
      <c r="B28" s="159" t="s">
        <v>274</v>
      </c>
      <c r="C28" s="159"/>
      <c r="D28" s="159"/>
      <c r="E28" s="159"/>
      <c r="F28" s="168"/>
      <c r="G28" s="168"/>
      <c r="H28" s="168"/>
      <c r="I28" s="168"/>
      <c r="J28" s="168"/>
      <c r="K28" s="168"/>
      <c r="L28" s="168"/>
      <c r="M28" s="168"/>
      <c r="N28" s="168"/>
      <c r="O28" s="168"/>
      <c r="P28" s="168"/>
      <c r="Q28" s="168"/>
      <c r="R28" s="168"/>
    </row>
    <row r="29" spans="1:21" x14ac:dyDescent="0.25">
      <c r="B29" s="169" t="s">
        <v>275</v>
      </c>
      <c r="C29" s="169"/>
      <c r="D29" s="169"/>
      <c r="E29" s="169"/>
      <c r="F29" s="168"/>
      <c r="G29" s="168"/>
      <c r="H29" s="168"/>
      <c r="I29" s="168"/>
      <c r="J29" s="168"/>
      <c r="K29" s="168"/>
      <c r="L29" s="168"/>
      <c r="M29" s="168"/>
      <c r="N29" s="168"/>
      <c r="O29" s="168"/>
      <c r="P29" s="168"/>
      <c r="Q29" s="168"/>
      <c r="R29" s="168"/>
    </row>
    <row r="30" spans="1:21" x14ac:dyDescent="0.25">
      <c r="A30" s="139">
        <f t="shared" si="0"/>
        <v>9</v>
      </c>
      <c r="B30" s="159" t="s">
        <v>276</v>
      </c>
      <c r="C30" s="159"/>
      <c r="D30" s="159"/>
      <c r="E30" s="159"/>
      <c r="F30" s="160">
        <f>SUM(G30:R30)</f>
        <v>0</v>
      </c>
      <c r="G30" s="161"/>
      <c r="H30" s="161"/>
      <c r="I30" s="161"/>
      <c r="J30" s="161"/>
      <c r="K30" s="161"/>
      <c r="L30" s="161"/>
      <c r="M30" s="161"/>
      <c r="N30" s="161"/>
      <c r="O30" s="161"/>
      <c r="P30" s="161"/>
      <c r="Q30" s="161"/>
      <c r="R30" s="161"/>
      <c r="T30" s="139">
        <f>T27+1</f>
        <v>9</v>
      </c>
      <c r="U30" s="209" t="s">
        <v>277</v>
      </c>
    </row>
    <row r="31" spans="1:21" x14ac:dyDescent="0.25">
      <c r="A31" s="139">
        <f t="shared" si="0"/>
        <v>10</v>
      </c>
      <c r="B31" s="159" t="s">
        <v>278</v>
      </c>
      <c r="C31" s="159"/>
      <c r="D31" s="159"/>
      <c r="E31" s="159"/>
      <c r="F31" s="160">
        <f>SUM(G31:R31)</f>
        <v>0</v>
      </c>
      <c r="G31" s="161"/>
      <c r="H31" s="161"/>
      <c r="I31" s="161"/>
      <c r="J31" s="161"/>
      <c r="K31" s="161"/>
      <c r="L31" s="161"/>
      <c r="M31" s="161"/>
      <c r="N31" s="161"/>
      <c r="O31" s="161"/>
      <c r="P31" s="161"/>
      <c r="Q31" s="161"/>
      <c r="R31" s="161"/>
      <c r="T31" s="139">
        <f>T30+1</f>
        <v>10</v>
      </c>
      <c r="U31" s="209" t="s">
        <v>279</v>
      </c>
    </row>
    <row r="32" spans="1:21" x14ac:dyDescent="0.25">
      <c r="A32" s="139">
        <f t="shared" si="0"/>
        <v>11</v>
      </c>
      <c r="B32" s="159" t="s">
        <v>280</v>
      </c>
      <c r="C32" s="159"/>
      <c r="D32" s="159"/>
      <c r="E32" s="159"/>
      <c r="F32" s="167">
        <f>SUM(G30:R31)</f>
        <v>0</v>
      </c>
      <c r="G32" s="167">
        <f>SUM(G30:R31)</f>
        <v>0</v>
      </c>
      <c r="H32" s="167">
        <f>SUM(H30:R31)</f>
        <v>0</v>
      </c>
      <c r="I32" s="167">
        <f>SUM(I30:R31)</f>
        <v>0</v>
      </c>
      <c r="J32" s="167">
        <f>SUM(J30:R31)</f>
        <v>0</v>
      </c>
      <c r="K32" s="167">
        <f>SUM(K30:R31)</f>
        <v>0</v>
      </c>
      <c r="L32" s="167">
        <f>SUM(L30:R31)</f>
        <v>0</v>
      </c>
      <c r="M32" s="167">
        <f>SUM(M30:R31)</f>
        <v>0</v>
      </c>
      <c r="N32" s="167">
        <f>SUM(N30:R31)</f>
        <v>0</v>
      </c>
      <c r="O32" s="167">
        <f>SUM(O30:R31)</f>
        <v>0</v>
      </c>
      <c r="P32" s="167">
        <f>SUM(P30:R31)</f>
        <v>0</v>
      </c>
      <c r="Q32" s="167">
        <f>SUM(Q30:R31)</f>
        <v>0</v>
      </c>
      <c r="R32" s="167">
        <f>SUM(R30:R31)</f>
        <v>0</v>
      </c>
      <c r="T32" s="139">
        <f>T31+1</f>
        <v>11</v>
      </c>
      <c r="U32" s="209" t="s">
        <v>281</v>
      </c>
    </row>
    <row r="33" spans="1:21" x14ac:dyDescent="0.25">
      <c r="F33" s="168"/>
      <c r="G33" s="168"/>
      <c r="H33" s="168"/>
      <c r="I33" s="168"/>
      <c r="J33" s="168"/>
      <c r="K33" s="168"/>
      <c r="L33" s="168"/>
      <c r="M33" s="168"/>
      <c r="N33" s="168"/>
      <c r="O33" s="168"/>
      <c r="P33" s="168"/>
      <c r="Q33" s="168"/>
      <c r="R33" s="168"/>
    </row>
    <row r="34" spans="1:21" x14ac:dyDescent="0.25">
      <c r="B34" s="169" t="s">
        <v>282</v>
      </c>
      <c r="C34" s="169"/>
      <c r="D34" s="169"/>
      <c r="E34" s="169"/>
      <c r="F34" s="168"/>
      <c r="G34" s="168"/>
      <c r="H34" s="168"/>
      <c r="I34" s="168"/>
      <c r="J34" s="168"/>
      <c r="K34" s="168"/>
      <c r="L34" s="168"/>
      <c r="M34" s="168"/>
      <c r="N34" s="168"/>
      <c r="O34" s="168"/>
      <c r="P34" s="168"/>
      <c r="Q34" s="168"/>
      <c r="R34" s="168"/>
    </row>
    <row r="35" spans="1:21" x14ac:dyDescent="0.25">
      <c r="A35" s="139">
        <f t="shared" si="0"/>
        <v>12</v>
      </c>
      <c r="B35" s="159" t="s">
        <v>283</v>
      </c>
      <c r="C35" s="159"/>
      <c r="D35" s="159"/>
      <c r="E35" s="159"/>
      <c r="F35" s="160">
        <f>SUM(G35:R35)</f>
        <v>0</v>
      </c>
      <c r="G35" s="161"/>
      <c r="H35" s="161"/>
      <c r="I35" s="161"/>
      <c r="J35" s="161"/>
      <c r="K35" s="161"/>
      <c r="L35" s="161"/>
      <c r="M35" s="161"/>
      <c r="N35" s="161"/>
      <c r="O35" s="161"/>
      <c r="P35" s="161"/>
      <c r="Q35" s="161"/>
      <c r="R35" s="161"/>
      <c r="T35" s="139">
        <f>T32+1</f>
        <v>12</v>
      </c>
      <c r="U35" s="209" t="s">
        <v>284</v>
      </c>
    </row>
    <row r="36" spans="1:21" x14ac:dyDescent="0.25">
      <c r="A36" s="139">
        <f t="shared" si="0"/>
        <v>13</v>
      </c>
      <c r="B36" s="159" t="s">
        <v>285</v>
      </c>
      <c r="C36" s="159"/>
      <c r="D36" s="159"/>
      <c r="E36" s="159"/>
      <c r="F36" s="160">
        <f>SUM(G36:R36)</f>
        <v>0</v>
      </c>
      <c r="G36" s="161"/>
      <c r="H36" s="161"/>
      <c r="I36" s="161"/>
      <c r="J36" s="161"/>
      <c r="K36" s="161"/>
      <c r="L36" s="161"/>
      <c r="M36" s="161"/>
      <c r="N36" s="161"/>
      <c r="O36" s="161"/>
      <c r="P36" s="161"/>
      <c r="Q36" s="161"/>
      <c r="R36" s="161"/>
      <c r="T36" s="139">
        <f>T35+1</f>
        <v>13</v>
      </c>
      <c r="U36" s="209" t="s">
        <v>286</v>
      </c>
    </row>
    <row r="37" spans="1:21" x14ac:dyDescent="0.25">
      <c r="A37" s="139">
        <f t="shared" si="0"/>
        <v>14</v>
      </c>
      <c r="B37" s="159" t="s">
        <v>287</v>
      </c>
      <c r="C37" s="159"/>
      <c r="D37" s="159"/>
      <c r="E37" s="159"/>
      <c r="F37" s="160">
        <f>SUM(G37:R37)</f>
        <v>0</v>
      </c>
      <c r="G37" s="161"/>
      <c r="H37" s="161"/>
      <c r="I37" s="161"/>
      <c r="J37" s="161"/>
      <c r="K37" s="161"/>
      <c r="L37" s="161"/>
      <c r="M37" s="161"/>
      <c r="N37" s="161"/>
      <c r="O37" s="161"/>
      <c r="P37" s="161"/>
      <c r="Q37" s="161"/>
      <c r="R37" s="161"/>
      <c r="T37" s="139">
        <f>T36+1</f>
        <v>14</v>
      </c>
      <c r="U37" s="209" t="s">
        <v>288</v>
      </c>
    </row>
    <row r="38" spans="1:21" x14ac:dyDescent="0.25">
      <c r="A38" s="139">
        <f t="shared" si="0"/>
        <v>15</v>
      </c>
      <c r="B38" s="159" t="s">
        <v>289</v>
      </c>
      <c r="C38" s="159"/>
      <c r="D38" s="159"/>
      <c r="E38" s="159"/>
      <c r="F38" s="160">
        <f>SUM(G38:R38)</f>
        <v>0</v>
      </c>
      <c r="G38" s="161"/>
      <c r="H38" s="161"/>
      <c r="I38" s="161"/>
      <c r="J38" s="161"/>
      <c r="K38" s="161"/>
      <c r="L38" s="161"/>
      <c r="M38" s="161"/>
      <c r="N38" s="161"/>
      <c r="O38" s="161"/>
      <c r="P38" s="161"/>
      <c r="Q38" s="161"/>
      <c r="R38" s="161"/>
      <c r="T38" s="139">
        <f>T37+1</f>
        <v>15</v>
      </c>
      <c r="U38" s="209" t="s">
        <v>290</v>
      </c>
    </row>
    <row r="39" spans="1:21" x14ac:dyDescent="0.25">
      <c r="A39" s="139">
        <f t="shared" si="0"/>
        <v>16</v>
      </c>
      <c r="B39" s="159" t="s">
        <v>291</v>
      </c>
      <c r="C39" s="159"/>
      <c r="D39" s="159"/>
      <c r="E39" s="159"/>
      <c r="F39" s="170">
        <f>SUM(F35:F38)</f>
        <v>0</v>
      </c>
      <c r="G39" s="167">
        <f t="shared" ref="G39:R39" si="4">SUM(G35:G38)</f>
        <v>0</v>
      </c>
      <c r="H39" s="167">
        <f t="shared" si="4"/>
        <v>0</v>
      </c>
      <c r="I39" s="167">
        <f t="shared" si="4"/>
        <v>0</v>
      </c>
      <c r="J39" s="167">
        <f t="shared" si="4"/>
        <v>0</v>
      </c>
      <c r="K39" s="167">
        <f t="shared" si="4"/>
        <v>0</v>
      </c>
      <c r="L39" s="167">
        <f t="shared" si="4"/>
        <v>0</v>
      </c>
      <c r="M39" s="167">
        <f t="shared" si="4"/>
        <v>0</v>
      </c>
      <c r="N39" s="167">
        <f t="shared" si="4"/>
        <v>0</v>
      </c>
      <c r="O39" s="167">
        <f t="shared" si="4"/>
        <v>0</v>
      </c>
      <c r="P39" s="167">
        <f t="shared" si="4"/>
        <v>0</v>
      </c>
      <c r="Q39" s="167">
        <f t="shared" si="4"/>
        <v>0</v>
      </c>
      <c r="R39" s="167">
        <f t="shared" si="4"/>
        <v>0</v>
      </c>
      <c r="T39" s="139">
        <f>T38+1</f>
        <v>16</v>
      </c>
      <c r="U39" s="209" t="s">
        <v>281</v>
      </c>
    </row>
    <row r="40" spans="1:21" x14ac:dyDescent="0.25">
      <c r="F40" s="168"/>
      <c r="G40" s="168"/>
      <c r="H40" s="168"/>
      <c r="I40" s="168"/>
      <c r="J40" s="168"/>
      <c r="K40" s="168"/>
      <c r="L40" s="168"/>
      <c r="M40" s="168"/>
      <c r="N40" s="168"/>
      <c r="O40" s="168"/>
      <c r="P40" s="168"/>
      <c r="Q40" s="168"/>
      <c r="R40" s="168"/>
    </row>
    <row r="41" spans="1:21" x14ac:dyDescent="0.25">
      <c r="A41" s="139">
        <f t="shared" si="0"/>
        <v>17</v>
      </c>
      <c r="B41" s="159" t="s">
        <v>292</v>
      </c>
      <c r="C41" s="159"/>
      <c r="D41" s="159"/>
      <c r="E41" s="159"/>
      <c r="F41" s="167">
        <f>F27-F32-F39</f>
        <v>415552.50000000023</v>
      </c>
      <c r="G41" s="167">
        <f>G27-G32-G39</f>
        <v>1204869.5416666667</v>
      </c>
      <c r="H41" s="167">
        <f t="shared" ref="H41:R41" si="5">H27-H32-H39</f>
        <v>-168155.45833333334</v>
      </c>
      <c r="I41" s="167">
        <f t="shared" si="5"/>
        <v>-170155.45833333334</v>
      </c>
      <c r="J41" s="167">
        <f t="shared" si="5"/>
        <v>-168030.45833333334</v>
      </c>
      <c r="K41" s="167">
        <f t="shared" si="5"/>
        <v>514044.54166666663</v>
      </c>
      <c r="L41" s="167">
        <f t="shared" si="5"/>
        <v>-167530.45833333334</v>
      </c>
      <c r="M41" s="167">
        <f t="shared" si="5"/>
        <v>94998.374999999971</v>
      </c>
      <c r="N41" s="167">
        <f t="shared" si="5"/>
        <v>-134276.625</v>
      </c>
      <c r="O41" s="167">
        <f t="shared" si="5"/>
        <v>-128701.625</v>
      </c>
      <c r="P41" s="167">
        <f t="shared" si="5"/>
        <v>-155081.625</v>
      </c>
      <c r="Q41" s="167">
        <f t="shared" si="5"/>
        <v>-147726.625</v>
      </c>
      <c r="R41" s="167">
        <f t="shared" si="5"/>
        <v>-158701.625</v>
      </c>
      <c r="T41" s="139">
        <f>T39+1</f>
        <v>17</v>
      </c>
      <c r="U41" s="209" t="s">
        <v>281</v>
      </c>
    </row>
    <row r="42" spans="1:21" x14ac:dyDescent="0.25">
      <c r="F42" s="168"/>
      <c r="G42" s="168"/>
      <c r="H42" s="168"/>
      <c r="I42" s="168"/>
      <c r="J42" s="168"/>
      <c r="K42" s="168"/>
      <c r="L42" s="168"/>
      <c r="M42" s="168"/>
      <c r="N42" s="168"/>
      <c r="O42" s="168"/>
      <c r="P42" s="168"/>
      <c r="Q42" s="168"/>
      <c r="R42" s="168"/>
    </row>
    <row r="43" spans="1:21" x14ac:dyDescent="0.25">
      <c r="A43" s="139">
        <f t="shared" si="0"/>
        <v>18</v>
      </c>
      <c r="B43" s="159" t="s">
        <v>293</v>
      </c>
      <c r="C43" s="159"/>
      <c r="D43" s="159"/>
      <c r="E43" s="159"/>
      <c r="F43" s="167">
        <f>G43</f>
        <v>0</v>
      </c>
      <c r="G43" s="161"/>
      <c r="H43" s="167">
        <f t="shared" ref="H43:R43" si="6">G44</f>
        <v>1204869.5416666667</v>
      </c>
      <c r="I43" s="167">
        <f t="shared" si="6"/>
        <v>1036714.0833333334</v>
      </c>
      <c r="J43" s="167">
        <f t="shared" si="6"/>
        <v>866558.625</v>
      </c>
      <c r="K43" s="167">
        <f t="shared" si="6"/>
        <v>698528.16666666663</v>
      </c>
      <c r="L43" s="167">
        <f t="shared" si="6"/>
        <v>1212572.7083333333</v>
      </c>
      <c r="M43" s="167">
        <f t="shared" si="6"/>
        <v>1045042.2499999999</v>
      </c>
      <c r="N43" s="167">
        <f t="shared" si="6"/>
        <v>1140040.6249999998</v>
      </c>
      <c r="O43" s="167">
        <f t="shared" si="6"/>
        <v>1005763.9999999998</v>
      </c>
      <c r="P43" s="167">
        <f t="shared" si="6"/>
        <v>877062.37499999977</v>
      </c>
      <c r="Q43" s="167">
        <f t="shared" si="6"/>
        <v>721980.74999999977</v>
      </c>
      <c r="R43" s="167">
        <f t="shared" si="6"/>
        <v>574254.12499999977</v>
      </c>
      <c r="T43" s="139">
        <f>T41+1</f>
        <v>18</v>
      </c>
      <c r="U43" s="209" t="s">
        <v>294</v>
      </c>
    </row>
    <row r="44" spans="1:21" x14ac:dyDescent="0.25">
      <c r="A44" s="139">
        <f t="shared" si="0"/>
        <v>20</v>
      </c>
      <c r="B44" s="159" t="s">
        <v>295</v>
      </c>
      <c r="C44" s="159"/>
      <c r="D44" s="159"/>
      <c r="E44" s="159"/>
      <c r="F44" s="167">
        <f t="shared" ref="F44:R44" si="7">F41+F43</f>
        <v>415552.50000000023</v>
      </c>
      <c r="G44" s="167">
        <f>G41+G43</f>
        <v>1204869.5416666667</v>
      </c>
      <c r="H44" s="167">
        <f t="shared" si="7"/>
        <v>1036714.0833333334</v>
      </c>
      <c r="I44" s="167">
        <f t="shared" si="7"/>
        <v>866558.625</v>
      </c>
      <c r="J44" s="167">
        <f t="shared" si="7"/>
        <v>698528.16666666663</v>
      </c>
      <c r="K44" s="167">
        <f t="shared" si="7"/>
        <v>1212572.7083333333</v>
      </c>
      <c r="L44" s="167">
        <f t="shared" si="7"/>
        <v>1045042.2499999999</v>
      </c>
      <c r="M44" s="167">
        <f t="shared" si="7"/>
        <v>1140040.6249999998</v>
      </c>
      <c r="N44" s="167">
        <f t="shared" si="7"/>
        <v>1005763.9999999998</v>
      </c>
      <c r="O44" s="167">
        <f t="shared" si="7"/>
        <v>877062.37499999977</v>
      </c>
      <c r="P44" s="167">
        <f t="shared" si="7"/>
        <v>721980.74999999977</v>
      </c>
      <c r="Q44" s="167">
        <f t="shared" si="7"/>
        <v>574254.12499999977</v>
      </c>
      <c r="R44" s="167">
        <f t="shared" si="7"/>
        <v>415552.49999999977</v>
      </c>
      <c r="T44" s="139">
        <v>20</v>
      </c>
      <c r="U44" s="209" t="s">
        <v>281</v>
      </c>
    </row>
  </sheetData>
  <mergeCells count="2">
    <mergeCell ref="A3:R3"/>
    <mergeCell ref="A4:R4"/>
  </mergeCells>
  <pageMargins left="0.31" right="0.48" top="0.75" bottom="0.75" header="0.3" footer="0.3"/>
  <pageSetup paperSize="17" scale="63"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DB4E2"/>
  </sheetPr>
  <dimension ref="A1:U44"/>
  <sheetViews>
    <sheetView view="pageLayout" zoomScale="20" zoomScaleNormal="100" zoomScalePageLayoutView="20" workbookViewId="0">
      <selection activeCell="U18" sqref="U18"/>
    </sheetView>
  </sheetViews>
  <sheetFormatPr defaultColWidth="8.88671875" defaultRowHeight="13.2" outlineLevelRow="1" outlineLevelCol="1" x14ac:dyDescent="0.25"/>
  <cols>
    <col min="1" max="1" width="8.88671875" style="139"/>
    <col min="2" max="2" width="53.88671875" style="136" customWidth="1"/>
    <col min="3" max="5" width="14" style="136" customWidth="1"/>
    <col min="6" max="6" width="12.88671875" style="136" bestFit="1" customWidth="1"/>
    <col min="7" max="10" width="12.44140625" style="136" bestFit="1" customWidth="1" outlineLevel="1"/>
    <col min="11" max="18" width="12.88671875" style="136" bestFit="1" customWidth="1" outlineLevel="1"/>
    <col min="19" max="19" width="3.44140625" style="136" customWidth="1"/>
    <col min="20" max="20" width="6.88671875" style="139" customWidth="1"/>
    <col min="21" max="21" width="121.6640625" style="210" customWidth="1"/>
    <col min="22" max="259" width="8.88671875" style="136"/>
    <col min="260" max="260" width="53.88671875" style="136" bestFit="1" customWidth="1"/>
    <col min="261" max="261" width="2.109375" style="136" customWidth="1"/>
    <col min="262" max="262" width="10" style="136" bestFit="1" customWidth="1"/>
    <col min="263" max="263" width="9.44140625" style="136" bestFit="1" customWidth="1"/>
    <col min="264" max="264" width="10" style="136" customWidth="1"/>
    <col min="265" max="265" width="11" style="136" customWidth="1"/>
    <col min="266" max="266" width="10" style="136" customWidth="1"/>
    <col min="267" max="268" width="10.33203125" style="136" customWidth="1"/>
    <col min="269" max="270" width="10" style="136" customWidth="1"/>
    <col min="271" max="274" width="9" style="136" bestFit="1" customWidth="1"/>
    <col min="275" max="275" width="3.44140625" style="136" customWidth="1"/>
    <col min="276" max="276" width="6.88671875" style="136" customWidth="1"/>
    <col min="277" max="277" width="55.44140625" style="136" customWidth="1"/>
    <col min="278" max="515" width="8.88671875" style="136"/>
    <col min="516" max="516" width="53.88671875" style="136" bestFit="1" customWidth="1"/>
    <col min="517" max="517" width="2.109375" style="136" customWidth="1"/>
    <col min="518" max="518" width="10" style="136" bestFit="1" customWidth="1"/>
    <col min="519" max="519" width="9.44140625" style="136" bestFit="1" customWidth="1"/>
    <col min="520" max="520" width="10" style="136" customWidth="1"/>
    <col min="521" max="521" width="11" style="136" customWidth="1"/>
    <col min="522" max="522" width="10" style="136" customWidth="1"/>
    <col min="523" max="524" width="10.33203125" style="136" customWidth="1"/>
    <col min="525" max="526" width="10" style="136" customWidth="1"/>
    <col min="527" max="530" width="9" style="136" bestFit="1" customWidth="1"/>
    <col min="531" max="531" width="3.44140625" style="136" customWidth="1"/>
    <col min="532" max="532" width="6.88671875" style="136" customWidth="1"/>
    <col min="533" max="533" width="55.44140625" style="136" customWidth="1"/>
    <col min="534" max="771" width="8.88671875" style="136"/>
    <col min="772" max="772" width="53.88671875" style="136" bestFit="1" customWidth="1"/>
    <col min="773" max="773" width="2.109375" style="136" customWidth="1"/>
    <col min="774" max="774" width="10" style="136" bestFit="1" customWidth="1"/>
    <col min="775" max="775" width="9.44140625" style="136" bestFit="1" customWidth="1"/>
    <col min="776" max="776" width="10" style="136" customWidth="1"/>
    <col min="777" max="777" width="11" style="136" customWidth="1"/>
    <col min="778" max="778" width="10" style="136" customWidth="1"/>
    <col min="779" max="780" width="10.33203125" style="136" customWidth="1"/>
    <col min="781" max="782" width="10" style="136" customWidth="1"/>
    <col min="783" max="786" width="9" style="136" bestFit="1" customWidth="1"/>
    <col min="787" max="787" width="3.44140625" style="136" customWidth="1"/>
    <col min="788" max="788" width="6.88671875" style="136" customWidth="1"/>
    <col min="789" max="789" width="55.44140625" style="136" customWidth="1"/>
    <col min="790" max="1027" width="8.88671875" style="136"/>
    <col min="1028" max="1028" width="53.88671875" style="136" bestFit="1" customWidth="1"/>
    <col min="1029" max="1029" width="2.109375" style="136" customWidth="1"/>
    <col min="1030" max="1030" width="10" style="136" bestFit="1" customWidth="1"/>
    <col min="1031" max="1031" width="9.44140625" style="136" bestFit="1" customWidth="1"/>
    <col min="1032" max="1032" width="10" style="136" customWidth="1"/>
    <col min="1033" max="1033" width="11" style="136" customWidth="1"/>
    <col min="1034" max="1034" width="10" style="136" customWidth="1"/>
    <col min="1035" max="1036" width="10.33203125" style="136" customWidth="1"/>
    <col min="1037" max="1038" width="10" style="136" customWidth="1"/>
    <col min="1039" max="1042" width="9" style="136" bestFit="1" customWidth="1"/>
    <col min="1043" max="1043" width="3.44140625" style="136" customWidth="1"/>
    <col min="1044" max="1044" width="6.88671875" style="136" customWidth="1"/>
    <col min="1045" max="1045" width="55.44140625" style="136" customWidth="1"/>
    <col min="1046" max="1283" width="8.88671875" style="136"/>
    <col min="1284" max="1284" width="53.88671875" style="136" bestFit="1" customWidth="1"/>
    <col min="1285" max="1285" width="2.109375" style="136" customWidth="1"/>
    <col min="1286" max="1286" width="10" style="136" bestFit="1" customWidth="1"/>
    <col min="1287" max="1287" width="9.44140625" style="136" bestFit="1" customWidth="1"/>
    <col min="1288" max="1288" width="10" style="136" customWidth="1"/>
    <col min="1289" max="1289" width="11" style="136" customWidth="1"/>
    <col min="1290" max="1290" width="10" style="136" customWidth="1"/>
    <col min="1291" max="1292" width="10.33203125" style="136" customWidth="1"/>
    <col min="1293" max="1294" width="10" style="136" customWidth="1"/>
    <col min="1295" max="1298" width="9" style="136" bestFit="1" customWidth="1"/>
    <col min="1299" max="1299" width="3.44140625" style="136" customWidth="1"/>
    <col min="1300" max="1300" width="6.88671875" style="136" customWidth="1"/>
    <col min="1301" max="1301" width="55.44140625" style="136" customWidth="1"/>
    <col min="1302" max="1539" width="8.88671875" style="136"/>
    <col min="1540" max="1540" width="53.88671875" style="136" bestFit="1" customWidth="1"/>
    <col min="1541" max="1541" width="2.109375" style="136" customWidth="1"/>
    <col min="1542" max="1542" width="10" style="136" bestFit="1" customWidth="1"/>
    <col min="1543" max="1543" width="9.44140625" style="136" bestFit="1" customWidth="1"/>
    <col min="1544" max="1544" width="10" style="136" customWidth="1"/>
    <col min="1545" max="1545" width="11" style="136" customWidth="1"/>
    <col min="1546" max="1546" width="10" style="136" customWidth="1"/>
    <col min="1547" max="1548" width="10.33203125" style="136" customWidth="1"/>
    <col min="1549" max="1550" width="10" style="136" customWidth="1"/>
    <col min="1551" max="1554" width="9" style="136" bestFit="1" customWidth="1"/>
    <col min="1555" max="1555" width="3.44140625" style="136" customWidth="1"/>
    <col min="1556" max="1556" width="6.88671875" style="136" customWidth="1"/>
    <col min="1557" max="1557" width="55.44140625" style="136" customWidth="1"/>
    <col min="1558" max="1795" width="8.88671875" style="136"/>
    <col min="1796" max="1796" width="53.88671875" style="136" bestFit="1" customWidth="1"/>
    <col min="1797" max="1797" width="2.109375" style="136" customWidth="1"/>
    <col min="1798" max="1798" width="10" style="136" bestFit="1" customWidth="1"/>
    <col min="1799" max="1799" width="9.44140625" style="136" bestFit="1" customWidth="1"/>
    <col min="1800" max="1800" width="10" style="136" customWidth="1"/>
    <col min="1801" max="1801" width="11" style="136" customWidth="1"/>
    <col min="1802" max="1802" width="10" style="136" customWidth="1"/>
    <col min="1803" max="1804" width="10.33203125" style="136" customWidth="1"/>
    <col min="1805" max="1806" width="10" style="136" customWidth="1"/>
    <col min="1807" max="1810" width="9" style="136" bestFit="1" customWidth="1"/>
    <col min="1811" max="1811" width="3.44140625" style="136" customWidth="1"/>
    <col min="1812" max="1812" width="6.88671875" style="136" customWidth="1"/>
    <col min="1813" max="1813" width="55.44140625" style="136" customWidth="1"/>
    <col min="1814" max="2051" width="8.88671875" style="136"/>
    <col min="2052" max="2052" width="53.88671875" style="136" bestFit="1" customWidth="1"/>
    <col min="2053" max="2053" width="2.109375" style="136" customWidth="1"/>
    <col min="2054" max="2054" width="10" style="136" bestFit="1" customWidth="1"/>
    <col min="2055" max="2055" width="9.44140625" style="136" bestFit="1" customWidth="1"/>
    <col min="2056" max="2056" width="10" style="136" customWidth="1"/>
    <col min="2057" max="2057" width="11" style="136" customWidth="1"/>
    <col min="2058" max="2058" width="10" style="136" customWidth="1"/>
    <col min="2059" max="2060" width="10.33203125" style="136" customWidth="1"/>
    <col min="2061" max="2062" width="10" style="136" customWidth="1"/>
    <col min="2063" max="2066" width="9" style="136" bestFit="1" customWidth="1"/>
    <col min="2067" max="2067" width="3.44140625" style="136" customWidth="1"/>
    <col min="2068" max="2068" width="6.88671875" style="136" customWidth="1"/>
    <col min="2069" max="2069" width="55.44140625" style="136" customWidth="1"/>
    <col min="2070" max="2307" width="8.88671875" style="136"/>
    <col min="2308" max="2308" width="53.88671875" style="136" bestFit="1" customWidth="1"/>
    <col min="2309" max="2309" width="2.109375" style="136" customWidth="1"/>
    <col min="2310" max="2310" width="10" style="136" bestFit="1" customWidth="1"/>
    <col min="2311" max="2311" width="9.44140625" style="136" bestFit="1" customWidth="1"/>
    <col min="2312" max="2312" width="10" style="136" customWidth="1"/>
    <col min="2313" max="2313" width="11" style="136" customWidth="1"/>
    <col min="2314" max="2314" width="10" style="136" customWidth="1"/>
    <col min="2315" max="2316" width="10.33203125" style="136" customWidth="1"/>
    <col min="2317" max="2318" width="10" style="136" customWidth="1"/>
    <col min="2319" max="2322" width="9" style="136" bestFit="1" customWidth="1"/>
    <col min="2323" max="2323" width="3.44140625" style="136" customWidth="1"/>
    <col min="2324" max="2324" width="6.88671875" style="136" customWidth="1"/>
    <col min="2325" max="2325" width="55.44140625" style="136" customWidth="1"/>
    <col min="2326" max="2563" width="8.88671875" style="136"/>
    <col min="2564" max="2564" width="53.88671875" style="136" bestFit="1" customWidth="1"/>
    <col min="2565" max="2565" width="2.109375" style="136" customWidth="1"/>
    <col min="2566" max="2566" width="10" style="136" bestFit="1" customWidth="1"/>
    <col min="2567" max="2567" width="9.44140625" style="136" bestFit="1" customWidth="1"/>
    <col min="2568" max="2568" width="10" style="136" customWidth="1"/>
    <col min="2569" max="2569" width="11" style="136" customWidth="1"/>
    <col min="2570" max="2570" width="10" style="136" customWidth="1"/>
    <col min="2571" max="2572" width="10.33203125" style="136" customWidth="1"/>
    <col min="2573" max="2574" width="10" style="136" customWidth="1"/>
    <col min="2575" max="2578" width="9" style="136" bestFit="1" customWidth="1"/>
    <col min="2579" max="2579" width="3.44140625" style="136" customWidth="1"/>
    <col min="2580" max="2580" width="6.88671875" style="136" customWidth="1"/>
    <col min="2581" max="2581" width="55.44140625" style="136" customWidth="1"/>
    <col min="2582" max="2819" width="8.88671875" style="136"/>
    <col min="2820" max="2820" width="53.88671875" style="136" bestFit="1" customWidth="1"/>
    <col min="2821" max="2821" width="2.109375" style="136" customWidth="1"/>
    <col min="2822" max="2822" width="10" style="136" bestFit="1" customWidth="1"/>
    <col min="2823" max="2823" width="9.44140625" style="136" bestFit="1" customWidth="1"/>
    <col min="2824" max="2824" width="10" style="136" customWidth="1"/>
    <col min="2825" max="2825" width="11" style="136" customWidth="1"/>
    <col min="2826" max="2826" width="10" style="136" customWidth="1"/>
    <col min="2827" max="2828" width="10.33203125" style="136" customWidth="1"/>
    <col min="2829" max="2830" width="10" style="136" customWidth="1"/>
    <col min="2831" max="2834" width="9" style="136" bestFit="1" customWidth="1"/>
    <col min="2835" max="2835" width="3.44140625" style="136" customWidth="1"/>
    <col min="2836" max="2836" width="6.88671875" style="136" customWidth="1"/>
    <col min="2837" max="2837" width="55.44140625" style="136" customWidth="1"/>
    <col min="2838" max="3075" width="8.88671875" style="136"/>
    <col min="3076" max="3076" width="53.88671875" style="136" bestFit="1" customWidth="1"/>
    <col min="3077" max="3077" width="2.109375" style="136" customWidth="1"/>
    <col min="3078" max="3078" width="10" style="136" bestFit="1" customWidth="1"/>
    <col min="3079" max="3079" width="9.44140625" style="136" bestFit="1" customWidth="1"/>
    <col min="3080" max="3080" width="10" style="136" customWidth="1"/>
    <col min="3081" max="3081" width="11" style="136" customWidth="1"/>
    <col min="3082" max="3082" width="10" style="136" customWidth="1"/>
    <col min="3083" max="3084" width="10.33203125" style="136" customWidth="1"/>
    <col min="3085" max="3086" width="10" style="136" customWidth="1"/>
    <col min="3087" max="3090" width="9" style="136" bestFit="1" customWidth="1"/>
    <col min="3091" max="3091" width="3.44140625" style="136" customWidth="1"/>
    <col min="3092" max="3092" width="6.88671875" style="136" customWidth="1"/>
    <col min="3093" max="3093" width="55.44140625" style="136" customWidth="1"/>
    <col min="3094" max="3331" width="8.88671875" style="136"/>
    <col min="3332" max="3332" width="53.88671875" style="136" bestFit="1" customWidth="1"/>
    <col min="3333" max="3333" width="2.109375" style="136" customWidth="1"/>
    <col min="3334" max="3334" width="10" style="136" bestFit="1" customWidth="1"/>
    <col min="3335" max="3335" width="9.44140625" style="136" bestFit="1" customWidth="1"/>
    <col min="3336" max="3336" width="10" style="136" customWidth="1"/>
    <col min="3337" max="3337" width="11" style="136" customWidth="1"/>
    <col min="3338" max="3338" width="10" style="136" customWidth="1"/>
    <col min="3339" max="3340" width="10.33203125" style="136" customWidth="1"/>
    <col min="3341" max="3342" width="10" style="136" customWidth="1"/>
    <col min="3343" max="3346" width="9" style="136" bestFit="1" customWidth="1"/>
    <col min="3347" max="3347" width="3.44140625" style="136" customWidth="1"/>
    <col min="3348" max="3348" width="6.88671875" style="136" customWidth="1"/>
    <col min="3349" max="3349" width="55.44140625" style="136" customWidth="1"/>
    <col min="3350" max="3587" width="8.88671875" style="136"/>
    <col min="3588" max="3588" width="53.88671875" style="136" bestFit="1" customWidth="1"/>
    <col min="3589" max="3589" width="2.109375" style="136" customWidth="1"/>
    <col min="3590" max="3590" width="10" style="136" bestFit="1" customWidth="1"/>
    <col min="3591" max="3591" width="9.44140625" style="136" bestFit="1" customWidth="1"/>
    <col min="3592" max="3592" width="10" style="136" customWidth="1"/>
    <col min="3593" max="3593" width="11" style="136" customWidth="1"/>
    <col min="3594" max="3594" width="10" style="136" customWidth="1"/>
    <col min="3595" max="3596" width="10.33203125" style="136" customWidth="1"/>
    <col min="3597" max="3598" width="10" style="136" customWidth="1"/>
    <col min="3599" max="3602" width="9" style="136" bestFit="1" customWidth="1"/>
    <col min="3603" max="3603" width="3.44140625" style="136" customWidth="1"/>
    <col min="3604" max="3604" width="6.88671875" style="136" customWidth="1"/>
    <col min="3605" max="3605" width="55.44140625" style="136" customWidth="1"/>
    <col min="3606" max="3843" width="8.88671875" style="136"/>
    <col min="3844" max="3844" width="53.88671875" style="136" bestFit="1" customWidth="1"/>
    <col min="3845" max="3845" width="2.109375" style="136" customWidth="1"/>
    <col min="3846" max="3846" width="10" style="136" bestFit="1" customWidth="1"/>
    <col min="3847" max="3847" width="9.44140625" style="136" bestFit="1" customWidth="1"/>
    <col min="3848" max="3848" width="10" style="136" customWidth="1"/>
    <col min="3849" max="3849" width="11" style="136" customWidth="1"/>
    <col min="3850" max="3850" width="10" style="136" customWidth="1"/>
    <col min="3851" max="3852" width="10.33203125" style="136" customWidth="1"/>
    <col min="3853" max="3854" width="10" style="136" customWidth="1"/>
    <col min="3855" max="3858" width="9" style="136" bestFit="1" customWidth="1"/>
    <col min="3859" max="3859" width="3.44140625" style="136" customWidth="1"/>
    <col min="3860" max="3860" width="6.88671875" style="136" customWidth="1"/>
    <col min="3861" max="3861" width="55.44140625" style="136" customWidth="1"/>
    <col min="3862" max="4099" width="8.88671875" style="136"/>
    <col min="4100" max="4100" width="53.88671875" style="136" bestFit="1" customWidth="1"/>
    <col min="4101" max="4101" width="2.109375" style="136" customWidth="1"/>
    <col min="4102" max="4102" width="10" style="136" bestFit="1" customWidth="1"/>
    <col min="4103" max="4103" width="9.44140625" style="136" bestFit="1" customWidth="1"/>
    <col min="4104" max="4104" width="10" style="136" customWidth="1"/>
    <col min="4105" max="4105" width="11" style="136" customWidth="1"/>
    <col min="4106" max="4106" width="10" style="136" customWidth="1"/>
    <col min="4107" max="4108" width="10.33203125" style="136" customWidth="1"/>
    <col min="4109" max="4110" width="10" style="136" customWidth="1"/>
    <col min="4111" max="4114" width="9" style="136" bestFit="1" customWidth="1"/>
    <col min="4115" max="4115" width="3.44140625" style="136" customWidth="1"/>
    <col min="4116" max="4116" width="6.88671875" style="136" customWidth="1"/>
    <col min="4117" max="4117" width="55.44140625" style="136" customWidth="1"/>
    <col min="4118" max="4355" width="8.88671875" style="136"/>
    <col min="4356" max="4356" width="53.88671875" style="136" bestFit="1" customWidth="1"/>
    <col min="4357" max="4357" width="2.109375" style="136" customWidth="1"/>
    <col min="4358" max="4358" width="10" style="136" bestFit="1" customWidth="1"/>
    <col min="4359" max="4359" width="9.44140625" style="136" bestFit="1" customWidth="1"/>
    <col min="4360" max="4360" width="10" style="136" customWidth="1"/>
    <col min="4361" max="4361" width="11" style="136" customWidth="1"/>
    <col min="4362" max="4362" width="10" style="136" customWidth="1"/>
    <col min="4363" max="4364" width="10.33203125" style="136" customWidth="1"/>
    <col min="4365" max="4366" width="10" style="136" customWidth="1"/>
    <col min="4367" max="4370" width="9" style="136" bestFit="1" customWidth="1"/>
    <col min="4371" max="4371" width="3.44140625" style="136" customWidth="1"/>
    <col min="4372" max="4372" width="6.88671875" style="136" customWidth="1"/>
    <col min="4373" max="4373" width="55.44140625" style="136" customWidth="1"/>
    <col min="4374" max="4611" width="8.88671875" style="136"/>
    <col min="4612" max="4612" width="53.88671875" style="136" bestFit="1" customWidth="1"/>
    <col min="4613" max="4613" width="2.109375" style="136" customWidth="1"/>
    <col min="4614" max="4614" width="10" style="136" bestFit="1" customWidth="1"/>
    <col min="4615" max="4615" width="9.44140625" style="136" bestFit="1" customWidth="1"/>
    <col min="4616" max="4616" width="10" style="136" customWidth="1"/>
    <col min="4617" max="4617" width="11" style="136" customWidth="1"/>
    <col min="4618" max="4618" width="10" style="136" customWidth="1"/>
    <col min="4619" max="4620" width="10.33203125" style="136" customWidth="1"/>
    <col min="4621" max="4622" width="10" style="136" customWidth="1"/>
    <col min="4623" max="4626" width="9" style="136" bestFit="1" customWidth="1"/>
    <col min="4627" max="4627" width="3.44140625" style="136" customWidth="1"/>
    <col min="4628" max="4628" width="6.88671875" style="136" customWidth="1"/>
    <col min="4629" max="4629" width="55.44140625" style="136" customWidth="1"/>
    <col min="4630" max="4867" width="8.88671875" style="136"/>
    <col min="4868" max="4868" width="53.88671875" style="136" bestFit="1" customWidth="1"/>
    <col min="4869" max="4869" width="2.109375" style="136" customWidth="1"/>
    <col min="4870" max="4870" width="10" style="136" bestFit="1" customWidth="1"/>
    <col min="4871" max="4871" width="9.44140625" style="136" bestFit="1" customWidth="1"/>
    <col min="4872" max="4872" width="10" style="136" customWidth="1"/>
    <col min="4873" max="4873" width="11" style="136" customWidth="1"/>
    <col min="4874" max="4874" width="10" style="136" customWidth="1"/>
    <col min="4875" max="4876" width="10.33203125" style="136" customWidth="1"/>
    <col min="4877" max="4878" width="10" style="136" customWidth="1"/>
    <col min="4879" max="4882" width="9" style="136" bestFit="1" customWidth="1"/>
    <col min="4883" max="4883" width="3.44140625" style="136" customWidth="1"/>
    <col min="4884" max="4884" width="6.88671875" style="136" customWidth="1"/>
    <col min="4885" max="4885" width="55.44140625" style="136" customWidth="1"/>
    <col min="4886" max="5123" width="8.88671875" style="136"/>
    <col min="5124" max="5124" width="53.88671875" style="136" bestFit="1" customWidth="1"/>
    <col min="5125" max="5125" width="2.109375" style="136" customWidth="1"/>
    <col min="5126" max="5126" width="10" style="136" bestFit="1" customWidth="1"/>
    <col min="5127" max="5127" width="9.44140625" style="136" bestFit="1" customWidth="1"/>
    <col min="5128" max="5128" width="10" style="136" customWidth="1"/>
    <col min="5129" max="5129" width="11" style="136" customWidth="1"/>
    <col min="5130" max="5130" width="10" style="136" customWidth="1"/>
    <col min="5131" max="5132" width="10.33203125" style="136" customWidth="1"/>
    <col min="5133" max="5134" width="10" style="136" customWidth="1"/>
    <col min="5135" max="5138" width="9" style="136" bestFit="1" customWidth="1"/>
    <col min="5139" max="5139" width="3.44140625" style="136" customWidth="1"/>
    <col min="5140" max="5140" width="6.88671875" style="136" customWidth="1"/>
    <col min="5141" max="5141" width="55.44140625" style="136" customWidth="1"/>
    <col min="5142" max="5379" width="8.88671875" style="136"/>
    <col min="5380" max="5380" width="53.88671875" style="136" bestFit="1" customWidth="1"/>
    <col min="5381" max="5381" width="2.109375" style="136" customWidth="1"/>
    <col min="5382" max="5382" width="10" style="136" bestFit="1" customWidth="1"/>
    <col min="5383" max="5383" width="9.44140625" style="136" bestFit="1" customWidth="1"/>
    <col min="5384" max="5384" width="10" style="136" customWidth="1"/>
    <col min="5385" max="5385" width="11" style="136" customWidth="1"/>
    <col min="5386" max="5386" width="10" style="136" customWidth="1"/>
    <col min="5387" max="5388" width="10.33203125" style="136" customWidth="1"/>
    <col min="5389" max="5390" width="10" style="136" customWidth="1"/>
    <col min="5391" max="5394" width="9" style="136" bestFit="1" customWidth="1"/>
    <col min="5395" max="5395" width="3.44140625" style="136" customWidth="1"/>
    <col min="5396" max="5396" width="6.88671875" style="136" customWidth="1"/>
    <col min="5397" max="5397" width="55.44140625" style="136" customWidth="1"/>
    <col min="5398" max="5635" width="8.88671875" style="136"/>
    <col min="5636" max="5636" width="53.88671875" style="136" bestFit="1" customWidth="1"/>
    <col min="5637" max="5637" width="2.109375" style="136" customWidth="1"/>
    <col min="5638" max="5638" width="10" style="136" bestFit="1" customWidth="1"/>
    <col min="5639" max="5639" width="9.44140625" style="136" bestFit="1" customWidth="1"/>
    <col min="5640" max="5640" width="10" style="136" customWidth="1"/>
    <col min="5641" max="5641" width="11" style="136" customWidth="1"/>
    <col min="5642" max="5642" width="10" style="136" customWidth="1"/>
    <col min="5643" max="5644" width="10.33203125" style="136" customWidth="1"/>
    <col min="5645" max="5646" width="10" style="136" customWidth="1"/>
    <col min="5647" max="5650" width="9" style="136" bestFit="1" customWidth="1"/>
    <col min="5651" max="5651" width="3.44140625" style="136" customWidth="1"/>
    <col min="5652" max="5652" width="6.88671875" style="136" customWidth="1"/>
    <col min="5653" max="5653" width="55.44140625" style="136" customWidth="1"/>
    <col min="5654" max="5891" width="8.88671875" style="136"/>
    <col min="5892" max="5892" width="53.88671875" style="136" bestFit="1" customWidth="1"/>
    <col min="5893" max="5893" width="2.109375" style="136" customWidth="1"/>
    <col min="5894" max="5894" width="10" style="136" bestFit="1" customWidth="1"/>
    <col min="5895" max="5895" width="9.44140625" style="136" bestFit="1" customWidth="1"/>
    <col min="5896" max="5896" width="10" style="136" customWidth="1"/>
    <col min="5897" max="5897" width="11" style="136" customWidth="1"/>
    <col min="5898" max="5898" width="10" style="136" customWidth="1"/>
    <col min="5899" max="5900" width="10.33203125" style="136" customWidth="1"/>
    <col min="5901" max="5902" width="10" style="136" customWidth="1"/>
    <col min="5903" max="5906" width="9" style="136" bestFit="1" customWidth="1"/>
    <col min="5907" max="5907" width="3.44140625" style="136" customWidth="1"/>
    <col min="5908" max="5908" width="6.88671875" style="136" customWidth="1"/>
    <col min="5909" max="5909" width="55.44140625" style="136" customWidth="1"/>
    <col min="5910" max="6147" width="8.88671875" style="136"/>
    <col min="6148" max="6148" width="53.88671875" style="136" bestFit="1" customWidth="1"/>
    <col min="6149" max="6149" width="2.109375" style="136" customWidth="1"/>
    <col min="6150" max="6150" width="10" style="136" bestFit="1" customWidth="1"/>
    <col min="6151" max="6151" width="9.44140625" style="136" bestFit="1" customWidth="1"/>
    <col min="6152" max="6152" width="10" style="136" customWidth="1"/>
    <col min="6153" max="6153" width="11" style="136" customWidth="1"/>
    <col min="6154" max="6154" width="10" style="136" customWidth="1"/>
    <col min="6155" max="6156" width="10.33203125" style="136" customWidth="1"/>
    <col min="6157" max="6158" width="10" style="136" customWidth="1"/>
    <col min="6159" max="6162" width="9" style="136" bestFit="1" customWidth="1"/>
    <col min="6163" max="6163" width="3.44140625" style="136" customWidth="1"/>
    <col min="6164" max="6164" width="6.88671875" style="136" customWidth="1"/>
    <col min="6165" max="6165" width="55.44140625" style="136" customWidth="1"/>
    <col min="6166" max="6403" width="8.88671875" style="136"/>
    <col min="6404" max="6404" width="53.88671875" style="136" bestFit="1" customWidth="1"/>
    <col min="6405" max="6405" width="2.109375" style="136" customWidth="1"/>
    <col min="6406" max="6406" width="10" style="136" bestFit="1" customWidth="1"/>
    <col min="6407" max="6407" width="9.44140625" style="136" bestFit="1" customWidth="1"/>
    <col min="6408" max="6408" width="10" style="136" customWidth="1"/>
    <col min="6409" max="6409" width="11" style="136" customWidth="1"/>
    <col min="6410" max="6410" width="10" style="136" customWidth="1"/>
    <col min="6411" max="6412" width="10.33203125" style="136" customWidth="1"/>
    <col min="6413" max="6414" width="10" style="136" customWidth="1"/>
    <col min="6415" max="6418" width="9" style="136" bestFit="1" customWidth="1"/>
    <col min="6419" max="6419" width="3.44140625" style="136" customWidth="1"/>
    <col min="6420" max="6420" width="6.88671875" style="136" customWidth="1"/>
    <col min="6421" max="6421" width="55.44140625" style="136" customWidth="1"/>
    <col min="6422" max="6659" width="8.88671875" style="136"/>
    <col min="6660" max="6660" width="53.88671875" style="136" bestFit="1" customWidth="1"/>
    <col min="6661" max="6661" width="2.109375" style="136" customWidth="1"/>
    <col min="6662" max="6662" width="10" style="136" bestFit="1" customWidth="1"/>
    <col min="6663" max="6663" width="9.44140625" style="136" bestFit="1" customWidth="1"/>
    <col min="6664" max="6664" width="10" style="136" customWidth="1"/>
    <col min="6665" max="6665" width="11" style="136" customWidth="1"/>
    <col min="6666" max="6666" width="10" style="136" customWidth="1"/>
    <col min="6667" max="6668" width="10.33203125" style="136" customWidth="1"/>
    <col min="6669" max="6670" width="10" style="136" customWidth="1"/>
    <col min="6671" max="6674" width="9" style="136" bestFit="1" customWidth="1"/>
    <col min="6675" max="6675" width="3.44140625" style="136" customWidth="1"/>
    <col min="6676" max="6676" width="6.88671875" style="136" customWidth="1"/>
    <col min="6677" max="6677" width="55.44140625" style="136" customWidth="1"/>
    <col min="6678" max="6915" width="8.88671875" style="136"/>
    <col min="6916" max="6916" width="53.88671875" style="136" bestFit="1" customWidth="1"/>
    <col min="6917" max="6917" width="2.109375" style="136" customWidth="1"/>
    <col min="6918" max="6918" width="10" style="136" bestFit="1" customWidth="1"/>
    <col min="6919" max="6919" width="9.44140625" style="136" bestFit="1" customWidth="1"/>
    <col min="6920" max="6920" width="10" style="136" customWidth="1"/>
    <col min="6921" max="6921" width="11" style="136" customWidth="1"/>
    <col min="6922" max="6922" width="10" style="136" customWidth="1"/>
    <col min="6923" max="6924" width="10.33203125" style="136" customWidth="1"/>
    <col min="6925" max="6926" width="10" style="136" customWidth="1"/>
    <col min="6927" max="6930" width="9" style="136" bestFit="1" customWidth="1"/>
    <col min="6931" max="6931" width="3.44140625" style="136" customWidth="1"/>
    <col min="6932" max="6932" width="6.88671875" style="136" customWidth="1"/>
    <col min="6933" max="6933" width="55.44140625" style="136" customWidth="1"/>
    <col min="6934" max="7171" width="8.88671875" style="136"/>
    <col min="7172" max="7172" width="53.88671875" style="136" bestFit="1" customWidth="1"/>
    <col min="7173" max="7173" width="2.109375" style="136" customWidth="1"/>
    <col min="7174" max="7174" width="10" style="136" bestFit="1" customWidth="1"/>
    <col min="7175" max="7175" width="9.44140625" style="136" bestFit="1" customWidth="1"/>
    <col min="7176" max="7176" width="10" style="136" customWidth="1"/>
    <col min="7177" max="7177" width="11" style="136" customWidth="1"/>
    <col min="7178" max="7178" width="10" style="136" customWidth="1"/>
    <col min="7179" max="7180" width="10.33203125" style="136" customWidth="1"/>
    <col min="7181" max="7182" width="10" style="136" customWidth="1"/>
    <col min="7183" max="7186" width="9" style="136" bestFit="1" customWidth="1"/>
    <col min="7187" max="7187" width="3.44140625" style="136" customWidth="1"/>
    <col min="7188" max="7188" width="6.88671875" style="136" customWidth="1"/>
    <col min="7189" max="7189" width="55.44140625" style="136" customWidth="1"/>
    <col min="7190" max="7427" width="8.88671875" style="136"/>
    <col min="7428" max="7428" width="53.88671875" style="136" bestFit="1" customWidth="1"/>
    <col min="7429" max="7429" width="2.109375" style="136" customWidth="1"/>
    <col min="7430" max="7430" width="10" style="136" bestFit="1" customWidth="1"/>
    <col min="7431" max="7431" width="9.44140625" style="136" bestFit="1" customWidth="1"/>
    <col min="7432" max="7432" width="10" style="136" customWidth="1"/>
    <col min="7433" max="7433" width="11" style="136" customWidth="1"/>
    <col min="7434" max="7434" width="10" style="136" customWidth="1"/>
    <col min="7435" max="7436" width="10.33203125" style="136" customWidth="1"/>
    <col min="7437" max="7438" width="10" style="136" customWidth="1"/>
    <col min="7439" max="7442" width="9" style="136" bestFit="1" customWidth="1"/>
    <col min="7443" max="7443" width="3.44140625" style="136" customWidth="1"/>
    <col min="7444" max="7444" width="6.88671875" style="136" customWidth="1"/>
    <col min="7445" max="7445" width="55.44140625" style="136" customWidth="1"/>
    <col min="7446" max="7683" width="8.88671875" style="136"/>
    <col min="7684" max="7684" width="53.88671875" style="136" bestFit="1" customWidth="1"/>
    <col min="7685" max="7685" width="2.109375" style="136" customWidth="1"/>
    <col min="7686" max="7686" width="10" style="136" bestFit="1" customWidth="1"/>
    <col min="7687" max="7687" width="9.44140625" style="136" bestFit="1" customWidth="1"/>
    <col min="7688" max="7688" width="10" style="136" customWidth="1"/>
    <col min="7689" max="7689" width="11" style="136" customWidth="1"/>
    <col min="7690" max="7690" width="10" style="136" customWidth="1"/>
    <col min="7691" max="7692" width="10.33203125" style="136" customWidth="1"/>
    <col min="7693" max="7694" width="10" style="136" customWidth="1"/>
    <col min="7695" max="7698" width="9" style="136" bestFit="1" customWidth="1"/>
    <col min="7699" max="7699" width="3.44140625" style="136" customWidth="1"/>
    <col min="7700" max="7700" width="6.88671875" style="136" customWidth="1"/>
    <col min="7701" max="7701" width="55.44140625" style="136" customWidth="1"/>
    <col min="7702" max="7939" width="8.88671875" style="136"/>
    <col min="7940" max="7940" width="53.88671875" style="136" bestFit="1" customWidth="1"/>
    <col min="7941" max="7941" width="2.109375" style="136" customWidth="1"/>
    <col min="7942" max="7942" width="10" style="136" bestFit="1" customWidth="1"/>
    <col min="7943" max="7943" width="9.44140625" style="136" bestFit="1" customWidth="1"/>
    <col min="7944" max="7944" width="10" style="136" customWidth="1"/>
    <col min="7945" max="7945" width="11" style="136" customWidth="1"/>
    <col min="7946" max="7946" width="10" style="136" customWidth="1"/>
    <col min="7947" max="7948" width="10.33203125" style="136" customWidth="1"/>
    <col min="7949" max="7950" width="10" style="136" customWidth="1"/>
    <col min="7951" max="7954" width="9" style="136" bestFit="1" customWidth="1"/>
    <col min="7955" max="7955" width="3.44140625" style="136" customWidth="1"/>
    <col min="7956" max="7956" width="6.88671875" style="136" customWidth="1"/>
    <col min="7957" max="7957" width="55.44140625" style="136" customWidth="1"/>
    <col min="7958" max="8195" width="8.88671875" style="136"/>
    <col min="8196" max="8196" width="53.88671875" style="136" bestFit="1" customWidth="1"/>
    <col min="8197" max="8197" width="2.109375" style="136" customWidth="1"/>
    <col min="8198" max="8198" width="10" style="136" bestFit="1" customWidth="1"/>
    <col min="8199" max="8199" width="9.44140625" style="136" bestFit="1" customWidth="1"/>
    <col min="8200" max="8200" width="10" style="136" customWidth="1"/>
    <col min="8201" max="8201" width="11" style="136" customWidth="1"/>
    <col min="8202" max="8202" width="10" style="136" customWidth="1"/>
    <col min="8203" max="8204" width="10.33203125" style="136" customWidth="1"/>
    <col min="8205" max="8206" width="10" style="136" customWidth="1"/>
    <col min="8207" max="8210" width="9" style="136" bestFit="1" customWidth="1"/>
    <col min="8211" max="8211" width="3.44140625" style="136" customWidth="1"/>
    <col min="8212" max="8212" width="6.88671875" style="136" customWidth="1"/>
    <col min="8213" max="8213" width="55.44140625" style="136" customWidth="1"/>
    <col min="8214" max="8451" width="8.88671875" style="136"/>
    <col min="8452" max="8452" width="53.88671875" style="136" bestFit="1" customWidth="1"/>
    <col min="8453" max="8453" width="2.109375" style="136" customWidth="1"/>
    <col min="8454" max="8454" width="10" style="136" bestFit="1" customWidth="1"/>
    <col min="8455" max="8455" width="9.44140625" style="136" bestFit="1" customWidth="1"/>
    <col min="8456" max="8456" width="10" style="136" customWidth="1"/>
    <col min="8457" max="8457" width="11" style="136" customWidth="1"/>
    <col min="8458" max="8458" width="10" style="136" customWidth="1"/>
    <col min="8459" max="8460" width="10.33203125" style="136" customWidth="1"/>
    <col min="8461" max="8462" width="10" style="136" customWidth="1"/>
    <col min="8463" max="8466" width="9" style="136" bestFit="1" customWidth="1"/>
    <col min="8467" max="8467" width="3.44140625" style="136" customWidth="1"/>
    <col min="8468" max="8468" width="6.88671875" style="136" customWidth="1"/>
    <col min="8469" max="8469" width="55.44140625" style="136" customWidth="1"/>
    <col min="8470" max="8707" width="8.88671875" style="136"/>
    <col min="8708" max="8708" width="53.88671875" style="136" bestFit="1" customWidth="1"/>
    <col min="8709" max="8709" width="2.109375" style="136" customWidth="1"/>
    <col min="8710" max="8710" width="10" style="136" bestFit="1" customWidth="1"/>
    <col min="8711" max="8711" width="9.44140625" style="136" bestFit="1" customWidth="1"/>
    <col min="8712" max="8712" width="10" style="136" customWidth="1"/>
    <col min="8713" max="8713" width="11" style="136" customWidth="1"/>
    <col min="8714" max="8714" width="10" style="136" customWidth="1"/>
    <col min="8715" max="8716" width="10.33203125" style="136" customWidth="1"/>
    <col min="8717" max="8718" width="10" style="136" customWidth="1"/>
    <col min="8719" max="8722" width="9" style="136" bestFit="1" customWidth="1"/>
    <col min="8723" max="8723" width="3.44140625" style="136" customWidth="1"/>
    <col min="8724" max="8724" width="6.88671875" style="136" customWidth="1"/>
    <col min="8725" max="8725" width="55.44140625" style="136" customWidth="1"/>
    <col min="8726" max="8963" width="8.88671875" style="136"/>
    <col min="8964" max="8964" width="53.88671875" style="136" bestFit="1" customWidth="1"/>
    <col min="8965" max="8965" width="2.109375" style="136" customWidth="1"/>
    <col min="8966" max="8966" width="10" style="136" bestFit="1" customWidth="1"/>
    <col min="8967" max="8967" width="9.44140625" style="136" bestFit="1" customWidth="1"/>
    <col min="8968" max="8968" width="10" style="136" customWidth="1"/>
    <col min="8969" max="8969" width="11" style="136" customWidth="1"/>
    <col min="8970" max="8970" width="10" style="136" customWidth="1"/>
    <col min="8971" max="8972" width="10.33203125" style="136" customWidth="1"/>
    <col min="8973" max="8974" width="10" style="136" customWidth="1"/>
    <col min="8975" max="8978" width="9" style="136" bestFit="1" customWidth="1"/>
    <col min="8979" max="8979" width="3.44140625" style="136" customWidth="1"/>
    <col min="8980" max="8980" width="6.88671875" style="136" customWidth="1"/>
    <col min="8981" max="8981" width="55.44140625" style="136" customWidth="1"/>
    <col min="8982" max="9219" width="8.88671875" style="136"/>
    <col min="9220" max="9220" width="53.88671875" style="136" bestFit="1" customWidth="1"/>
    <col min="9221" max="9221" width="2.109375" style="136" customWidth="1"/>
    <col min="9222" max="9222" width="10" style="136" bestFit="1" customWidth="1"/>
    <col min="9223" max="9223" width="9.44140625" style="136" bestFit="1" customWidth="1"/>
    <col min="9224" max="9224" width="10" style="136" customWidth="1"/>
    <col min="9225" max="9225" width="11" style="136" customWidth="1"/>
    <col min="9226" max="9226" width="10" style="136" customWidth="1"/>
    <col min="9227" max="9228" width="10.33203125" style="136" customWidth="1"/>
    <col min="9229" max="9230" width="10" style="136" customWidth="1"/>
    <col min="9231" max="9234" width="9" style="136" bestFit="1" customWidth="1"/>
    <col min="9235" max="9235" width="3.44140625" style="136" customWidth="1"/>
    <col min="9236" max="9236" width="6.88671875" style="136" customWidth="1"/>
    <col min="9237" max="9237" width="55.44140625" style="136" customWidth="1"/>
    <col min="9238" max="9475" width="8.88671875" style="136"/>
    <col min="9476" max="9476" width="53.88671875" style="136" bestFit="1" customWidth="1"/>
    <col min="9477" max="9477" width="2.109375" style="136" customWidth="1"/>
    <col min="9478" max="9478" width="10" style="136" bestFit="1" customWidth="1"/>
    <col min="9479" max="9479" width="9.44140625" style="136" bestFit="1" customWidth="1"/>
    <col min="9480" max="9480" width="10" style="136" customWidth="1"/>
    <col min="9481" max="9481" width="11" style="136" customWidth="1"/>
    <col min="9482" max="9482" width="10" style="136" customWidth="1"/>
    <col min="9483" max="9484" width="10.33203125" style="136" customWidth="1"/>
    <col min="9485" max="9486" width="10" style="136" customWidth="1"/>
    <col min="9487" max="9490" width="9" style="136" bestFit="1" customWidth="1"/>
    <col min="9491" max="9491" width="3.44140625" style="136" customWidth="1"/>
    <col min="9492" max="9492" width="6.88671875" style="136" customWidth="1"/>
    <col min="9493" max="9493" width="55.44140625" style="136" customWidth="1"/>
    <col min="9494" max="9731" width="8.88671875" style="136"/>
    <col min="9732" max="9732" width="53.88671875" style="136" bestFit="1" customWidth="1"/>
    <col min="9733" max="9733" width="2.109375" style="136" customWidth="1"/>
    <col min="9734" max="9734" width="10" style="136" bestFit="1" customWidth="1"/>
    <col min="9735" max="9735" width="9.44140625" style="136" bestFit="1" customWidth="1"/>
    <col min="9736" max="9736" width="10" style="136" customWidth="1"/>
    <col min="9737" max="9737" width="11" style="136" customWidth="1"/>
    <col min="9738" max="9738" width="10" style="136" customWidth="1"/>
    <col min="9739" max="9740" width="10.33203125" style="136" customWidth="1"/>
    <col min="9741" max="9742" width="10" style="136" customWidth="1"/>
    <col min="9743" max="9746" width="9" style="136" bestFit="1" customWidth="1"/>
    <col min="9747" max="9747" width="3.44140625" style="136" customWidth="1"/>
    <col min="9748" max="9748" width="6.88671875" style="136" customWidth="1"/>
    <col min="9749" max="9749" width="55.44140625" style="136" customWidth="1"/>
    <col min="9750" max="9987" width="8.88671875" style="136"/>
    <col min="9988" max="9988" width="53.88671875" style="136" bestFit="1" customWidth="1"/>
    <col min="9989" max="9989" width="2.109375" style="136" customWidth="1"/>
    <col min="9990" max="9990" width="10" style="136" bestFit="1" customWidth="1"/>
    <col min="9991" max="9991" width="9.44140625" style="136" bestFit="1" customWidth="1"/>
    <col min="9992" max="9992" width="10" style="136" customWidth="1"/>
    <col min="9993" max="9993" width="11" style="136" customWidth="1"/>
    <col min="9994" max="9994" width="10" style="136" customWidth="1"/>
    <col min="9995" max="9996" width="10.33203125" style="136" customWidth="1"/>
    <col min="9997" max="9998" width="10" style="136" customWidth="1"/>
    <col min="9999" max="10002" width="9" style="136" bestFit="1" customWidth="1"/>
    <col min="10003" max="10003" width="3.44140625" style="136" customWidth="1"/>
    <col min="10004" max="10004" width="6.88671875" style="136" customWidth="1"/>
    <col min="10005" max="10005" width="55.44140625" style="136" customWidth="1"/>
    <col min="10006" max="10243" width="8.88671875" style="136"/>
    <col min="10244" max="10244" width="53.88671875" style="136" bestFit="1" customWidth="1"/>
    <col min="10245" max="10245" width="2.109375" style="136" customWidth="1"/>
    <col min="10246" max="10246" width="10" style="136" bestFit="1" customWidth="1"/>
    <col min="10247" max="10247" width="9.44140625" style="136" bestFit="1" customWidth="1"/>
    <col min="10248" max="10248" width="10" style="136" customWidth="1"/>
    <col min="10249" max="10249" width="11" style="136" customWidth="1"/>
    <col min="10250" max="10250" width="10" style="136" customWidth="1"/>
    <col min="10251" max="10252" width="10.33203125" style="136" customWidth="1"/>
    <col min="10253" max="10254" width="10" style="136" customWidth="1"/>
    <col min="10255" max="10258" width="9" style="136" bestFit="1" customWidth="1"/>
    <col min="10259" max="10259" width="3.44140625" style="136" customWidth="1"/>
    <col min="10260" max="10260" width="6.88671875" style="136" customWidth="1"/>
    <col min="10261" max="10261" width="55.44140625" style="136" customWidth="1"/>
    <col min="10262" max="10499" width="8.88671875" style="136"/>
    <col min="10500" max="10500" width="53.88671875" style="136" bestFit="1" customWidth="1"/>
    <col min="10501" max="10501" width="2.109375" style="136" customWidth="1"/>
    <col min="10502" max="10502" width="10" style="136" bestFit="1" customWidth="1"/>
    <col min="10503" max="10503" width="9.44140625" style="136" bestFit="1" customWidth="1"/>
    <col min="10504" max="10504" width="10" style="136" customWidth="1"/>
    <col min="10505" max="10505" width="11" style="136" customWidth="1"/>
    <col min="10506" max="10506" width="10" style="136" customWidth="1"/>
    <col min="10507" max="10508" width="10.33203125" style="136" customWidth="1"/>
    <col min="10509" max="10510" width="10" style="136" customWidth="1"/>
    <col min="10511" max="10514" width="9" style="136" bestFit="1" customWidth="1"/>
    <col min="10515" max="10515" width="3.44140625" style="136" customWidth="1"/>
    <col min="10516" max="10516" width="6.88671875" style="136" customWidth="1"/>
    <col min="10517" max="10517" width="55.44140625" style="136" customWidth="1"/>
    <col min="10518" max="10755" width="8.88671875" style="136"/>
    <col min="10756" max="10756" width="53.88671875" style="136" bestFit="1" customWidth="1"/>
    <col min="10757" max="10757" width="2.109375" style="136" customWidth="1"/>
    <col min="10758" max="10758" width="10" style="136" bestFit="1" customWidth="1"/>
    <col min="10759" max="10759" width="9.44140625" style="136" bestFit="1" customWidth="1"/>
    <col min="10760" max="10760" width="10" style="136" customWidth="1"/>
    <col min="10761" max="10761" width="11" style="136" customWidth="1"/>
    <col min="10762" max="10762" width="10" style="136" customWidth="1"/>
    <col min="10763" max="10764" width="10.33203125" style="136" customWidth="1"/>
    <col min="10765" max="10766" width="10" style="136" customWidth="1"/>
    <col min="10767" max="10770" width="9" style="136" bestFit="1" customWidth="1"/>
    <col min="10771" max="10771" width="3.44140625" style="136" customWidth="1"/>
    <col min="10772" max="10772" width="6.88671875" style="136" customWidth="1"/>
    <col min="10773" max="10773" width="55.44140625" style="136" customWidth="1"/>
    <col min="10774" max="11011" width="8.88671875" style="136"/>
    <col min="11012" max="11012" width="53.88671875" style="136" bestFit="1" customWidth="1"/>
    <col min="11013" max="11013" width="2.109375" style="136" customWidth="1"/>
    <col min="11014" max="11014" width="10" style="136" bestFit="1" customWidth="1"/>
    <col min="11015" max="11015" width="9.44140625" style="136" bestFit="1" customWidth="1"/>
    <col min="11016" max="11016" width="10" style="136" customWidth="1"/>
    <col min="11017" max="11017" width="11" style="136" customWidth="1"/>
    <col min="11018" max="11018" width="10" style="136" customWidth="1"/>
    <col min="11019" max="11020" width="10.33203125" style="136" customWidth="1"/>
    <col min="11021" max="11022" width="10" style="136" customWidth="1"/>
    <col min="11023" max="11026" width="9" style="136" bestFit="1" customWidth="1"/>
    <col min="11027" max="11027" width="3.44140625" style="136" customWidth="1"/>
    <col min="11028" max="11028" width="6.88671875" style="136" customWidth="1"/>
    <col min="11029" max="11029" width="55.44140625" style="136" customWidth="1"/>
    <col min="11030" max="11267" width="8.88671875" style="136"/>
    <col min="11268" max="11268" width="53.88671875" style="136" bestFit="1" customWidth="1"/>
    <col min="11269" max="11269" width="2.109375" style="136" customWidth="1"/>
    <col min="11270" max="11270" width="10" style="136" bestFit="1" customWidth="1"/>
    <col min="11271" max="11271" width="9.44140625" style="136" bestFit="1" customWidth="1"/>
    <col min="11272" max="11272" width="10" style="136" customWidth="1"/>
    <col min="11273" max="11273" width="11" style="136" customWidth="1"/>
    <col min="11274" max="11274" width="10" style="136" customWidth="1"/>
    <col min="11275" max="11276" width="10.33203125" style="136" customWidth="1"/>
    <col min="11277" max="11278" width="10" style="136" customWidth="1"/>
    <col min="11279" max="11282" width="9" style="136" bestFit="1" customWidth="1"/>
    <col min="11283" max="11283" width="3.44140625" style="136" customWidth="1"/>
    <col min="11284" max="11284" width="6.88671875" style="136" customWidth="1"/>
    <col min="11285" max="11285" width="55.44140625" style="136" customWidth="1"/>
    <col min="11286" max="11523" width="8.88671875" style="136"/>
    <col min="11524" max="11524" width="53.88671875" style="136" bestFit="1" customWidth="1"/>
    <col min="11525" max="11525" width="2.109375" style="136" customWidth="1"/>
    <col min="11526" max="11526" width="10" style="136" bestFit="1" customWidth="1"/>
    <col min="11527" max="11527" width="9.44140625" style="136" bestFit="1" customWidth="1"/>
    <col min="11528" max="11528" width="10" style="136" customWidth="1"/>
    <col min="11529" max="11529" width="11" style="136" customWidth="1"/>
    <col min="11530" max="11530" width="10" style="136" customWidth="1"/>
    <col min="11531" max="11532" width="10.33203125" style="136" customWidth="1"/>
    <col min="11533" max="11534" width="10" style="136" customWidth="1"/>
    <col min="11535" max="11538" width="9" style="136" bestFit="1" customWidth="1"/>
    <col min="11539" max="11539" width="3.44140625" style="136" customWidth="1"/>
    <col min="11540" max="11540" width="6.88671875" style="136" customWidth="1"/>
    <col min="11541" max="11541" width="55.44140625" style="136" customWidth="1"/>
    <col min="11542" max="11779" width="8.88671875" style="136"/>
    <col min="11780" max="11780" width="53.88671875" style="136" bestFit="1" customWidth="1"/>
    <col min="11781" max="11781" width="2.109375" style="136" customWidth="1"/>
    <col min="11782" max="11782" width="10" style="136" bestFit="1" customWidth="1"/>
    <col min="11783" max="11783" width="9.44140625" style="136" bestFit="1" customWidth="1"/>
    <col min="11784" max="11784" width="10" style="136" customWidth="1"/>
    <col min="11785" max="11785" width="11" style="136" customWidth="1"/>
    <col min="11786" max="11786" width="10" style="136" customWidth="1"/>
    <col min="11787" max="11788" width="10.33203125" style="136" customWidth="1"/>
    <col min="11789" max="11790" width="10" style="136" customWidth="1"/>
    <col min="11791" max="11794" width="9" style="136" bestFit="1" customWidth="1"/>
    <col min="11795" max="11795" width="3.44140625" style="136" customWidth="1"/>
    <col min="11796" max="11796" width="6.88671875" style="136" customWidth="1"/>
    <col min="11797" max="11797" width="55.44140625" style="136" customWidth="1"/>
    <col min="11798" max="12035" width="8.88671875" style="136"/>
    <col min="12036" max="12036" width="53.88671875" style="136" bestFit="1" customWidth="1"/>
    <col min="12037" max="12037" width="2.109375" style="136" customWidth="1"/>
    <col min="12038" max="12038" width="10" style="136" bestFit="1" customWidth="1"/>
    <col min="12039" max="12039" width="9.44140625" style="136" bestFit="1" customWidth="1"/>
    <col min="12040" max="12040" width="10" style="136" customWidth="1"/>
    <col min="12041" max="12041" width="11" style="136" customWidth="1"/>
    <col min="12042" max="12042" width="10" style="136" customWidth="1"/>
    <col min="12043" max="12044" width="10.33203125" style="136" customWidth="1"/>
    <col min="12045" max="12046" width="10" style="136" customWidth="1"/>
    <col min="12047" max="12050" width="9" style="136" bestFit="1" customWidth="1"/>
    <col min="12051" max="12051" width="3.44140625" style="136" customWidth="1"/>
    <col min="12052" max="12052" width="6.88671875" style="136" customWidth="1"/>
    <col min="12053" max="12053" width="55.44140625" style="136" customWidth="1"/>
    <col min="12054" max="12291" width="8.88671875" style="136"/>
    <col min="12292" max="12292" width="53.88671875" style="136" bestFit="1" customWidth="1"/>
    <col min="12293" max="12293" width="2.109375" style="136" customWidth="1"/>
    <col min="12294" max="12294" width="10" style="136" bestFit="1" customWidth="1"/>
    <col min="12295" max="12295" width="9.44140625" style="136" bestFit="1" customWidth="1"/>
    <col min="12296" max="12296" width="10" style="136" customWidth="1"/>
    <col min="12297" max="12297" width="11" style="136" customWidth="1"/>
    <col min="12298" max="12298" width="10" style="136" customWidth="1"/>
    <col min="12299" max="12300" width="10.33203125" style="136" customWidth="1"/>
    <col min="12301" max="12302" width="10" style="136" customWidth="1"/>
    <col min="12303" max="12306" width="9" style="136" bestFit="1" customWidth="1"/>
    <col min="12307" max="12307" width="3.44140625" style="136" customWidth="1"/>
    <col min="12308" max="12308" width="6.88671875" style="136" customWidth="1"/>
    <col min="12309" max="12309" width="55.44140625" style="136" customWidth="1"/>
    <col min="12310" max="12547" width="8.88671875" style="136"/>
    <col min="12548" max="12548" width="53.88671875" style="136" bestFit="1" customWidth="1"/>
    <col min="12549" max="12549" width="2.109375" style="136" customWidth="1"/>
    <col min="12550" max="12550" width="10" style="136" bestFit="1" customWidth="1"/>
    <col min="12551" max="12551" width="9.44140625" style="136" bestFit="1" customWidth="1"/>
    <col min="12552" max="12552" width="10" style="136" customWidth="1"/>
    <col min="12553" max="12553" width="11" style="136" customWidth="1"/>
    <col min="12554" max="12554" width="10" style="136" customWidth="1"/>
    <col min="12555" max="12556" width="10.33203125" style="136" customWidth="1"/>
    <col min="12557" max="12558" width="10" style="136" customWidth="1"/>
    <col min="12559" max="12562" width="9" style="136" bestFit="1" customWidth="1"/>
    <col min="12563" max="12563" width="3.44140625" style="136" customWidth="1"/>
    <col min="12564" max="12564" width="6.88671875" style="136" customWidth="1"/>
    <col min="12565" max="12565" width="55.44140625" style="136" customWidth="1"/>
    <col min="12566" max="12803" width="8.88671875" style="136"/>
    <col min="12804" max="12804" width="53.88671875" style="136" bestFit="1" customWidth="1"/>
    <col min="12805" max="12805" width="2.109375" style="136" customWidth="1"/>
    <col min="12806" max="12806" width="10" style="136" bestFit="1" customWidth="1"/>
    <col min="12807" max="12807" width="9.44140625" style="136" bestFit="1" customWidth="1"/>
    <col min="12808" max="12808" width="10" style="136" customWidth="1"/>
    <col min="12809" max="12809" width="11" style="136" customWidth="1"/>
    <col min="12810" max="12810" width="10" style="136" customWidth="1"/>
    <col min="12811" max="12812" width="10.33203125" style="136" customWidth="1"/>
    <col min="12813" max="12814" width="10" style="136" customWidth="1"/>
    <col min="12815" max="12818" width="9" style="136" bestFit="1" customWidth="1"/>
    <col min="12819" max="12819" width="3.44140625" style="136" customWidth="1"/>
    <col min="12820" max="12820" width="6.88671875" style="136" customWidth="1"/>
    <col min="12821" max="12821" width="55.44140625" style="136" customWidth="1"/>
    <col min="12822" max="13059" width="8.88671875" style="136"/>
    <col min="13060" max="13060" width="53.88671875" style="136" bestFit="1" customWidth="1"/>
    <col min="13061" max="13061" width="2.109375" style="136" customWidth="1"/>
    <col min="13062" max="13062" width="10" style="136" bestFit="1" customWidth="1"/>
    <col min="13063" max="13063" width="9.44140625" style="136" bestFit="1" customWidth="1"/>
    <col min="13064" max="13064" width="10" style="136" customWidth="1"/>
    <col min="13065" max="13065" width="11" style="136" customWidth="1"/>
    <col min="13066" max="13066" width="10" style="136" customWidth="1"/>
    <col min="13067" max="13068" width="10.33203125" style="136" customWidth="1"/>
    <col min="13069" max="13070" width="10" style="136" customWidth="1"/>
    <col min="13071" max="13074" width="9" style="136" bestFit="1" customWidth="1"/>
    <col min="13075" max="13075" width="3.44140625" style="136" customWidth="1"/>
    <col min="13076" max="13076" width="6.88671875" style="136" customWidth="1"/>
    <col min="13077" max="13077" width="55.44140625" style="136" customWidth="1"/>
    <col min="13078" max="13315" width="8.88671875" style="136"/>
    <col min="13316" max="13316" width="53.88671875" style="136" bestFit="1" customWidth="1"/>
    <col min="13317" max="13317" width="2.109375" style="136" customWidth="1"/>
    <col min="13318" max="13318" width="10" style="136" bestFit="1" customWidth="1"/>
    <col min="13319" max="13319" width="9.44140625" style="136" bestFit="1" customWidth="1"/>
    <col min="13320" max="13320" width="10" style="136" customWidth="1"/>
    <col min="13321" max="13321" width="11" style="136" customWidth="1"/>
    <col min="13322" max="13322" width="10" style="136" customWidth="1"/>
    <col min="13323" max="13324" width="10.33203125" style="136" customWidth="1"/>
    <col min="13325" max="13326" width="10" style="136" customWidth="1"/>
    <col min="13327" max="13330" width="9" style="136" bestFit="1" customWidth="1"/>
    <col min="13331" max="13331" width="3.44140625" style="136" customWidth="1"/>
    <col min="13332" max="13332" width="6.88671875" style="136" customWidth="1"/>
    <col min="13333" max="13333" width="55.44140625" style="136" customWidth="1"/>
    <col min="13334" max="13571" width="8.88671875" style="136"/>
    <col min="13572" max="13572" width="53.88671875" style="136" bestFit="1" customWidth="1"/>
    <col min="13573" max="13573" width="2.109375" style="136" customWidth="1"/>
    <col min="13574" max="13574" width="10" style="136" bestFit="1" customWidth="1"/>
    <col min="13575" max="13575" width="9.44140625" style="136" bestFit="1" customWidth="1"/>
    <col min="13576" max="13576" width="10" style="136" customWidth="1"/>
    <col min="13577" max="13577" width="11" style="136" customWidth="1"/>
    <col min="13578" max="13578" width="10" style="136" customWidth="1"/>
    <col min="13579" max="13580" width="10.33203125" style="136" customWidth="1"/>
    <col min="13581" max="13582" width="10" style="136" customWidth="1"/>
    <col min="13583" max="13586" width="9" style="136" bestFit="1" customWidth="1"/>
    <col min="13587" max="13587" width="3.44140625" style="136" customWidth="1"/>
    <col min="13588" max="13588" width="6.88671875" style="136" customWidth="1"/>
    <col min="13589" max="13589" width="55.44140625" style="136" customWidth="1"/>
    <col min="13590" max="13827" width="8.88671875" style="136"/>
    <col min="13828" max="13828" width="53.88671875" style="136" bestFit="1" customWidth="1"/>
    <col min="13829" max="13829" width="2.109375" style="136" customWidth="1"/>
    <col min="13830" max="13830" width="10" style="136" bestFit="1" customWidth="1"/>
    <col min="13831" max="13831" width="9.44140625" style="136" bestFit="1" customWidth="1"/>
    <col min="13832" max="13832" width="10" style="136" customWidth="1"/>
    <col min="13833" max="13833" width="11" style="136" customWidth="1"/>
    <col min="13834" max="13834" width="10" style="136" customWidth="1"/>
    <col min="13835" max="13836" width="10.33203125" style="136" customWidth="1"/>
    <col min="13837" max="13838" width="10" style="136" customWidth="1"/>
    <col min="13839" max="13842" width="9" style="136" bestFit="1" customWidth="1"/>
    <col min="13843" max="13843" width="3.44140625" style="136" customWidth="1"/>
    <col min="13844" max="13844" width="6.88671875" style="136" customWidth="1"/>
    <col min="13845" max="13845" width="55.44140625" style="136" customWidth="1"/>
    <col min="13846" max="14083" width="8.88671875" style="136"/>
    <col min="14084" max="14084" width="53.88671875" style="136" bestFit="1" customWidth="1"/>
    <col min="14085" max="14085" width="2.109375" style="136" customWidth="1"/>
    <col min="14086" max="14086" width="10" style="136" bestFit="1" customWidth="1"/>
    <col min="14087" max="14087" width="9.44140625" style="136" bestFit="1" customWidth="1"/>
    <col min="14088" max="14088" width="10" style="136" customWidth="1"/>
    <col min="14089" max="14089" width="11" style="136" customWidth="1"/>
    <col min="14090" max="14090" width="10" style="136" customWidth="1"/>
    <col min="14091" max="14092" width="10.33203125" style="136" customWidth="1"/>
    <col min="14093" max="14094" width="10" style="136" customWidth="1"/>
    <col min="14095" max="14098" width="9" style="136" bestFit="1" customWidth="1"/>
    <col min="14099" max="14099" width="3.44140625" style="136" customWidth="1"/>
    <col min="14100" max="14100" width="6.88671875" style="136" customWidth="1"/>
    <col min="14101" max="14101" width="55.44140625" style="136" customWidth="1"/>
    <col min="14102" max="14339" width="8.88671875" style="136"/>
    <col min="14340" max="14340" width="53.88671875" style="136" bestFit="1" customWidth="1"/>
    <col min="14341" max="14341" width="2.109375" style="136" customWidth="1"/>
    <col min="14342" max="14342" width="10" style="136" bestFit="1" customWidth="1"/>
    <col min="14343" max="14343" width="9.44140625" style="136" bestFit="1" customWidth="1"/>
    <col min="14344" max="14344" width="10" style="136" customWidth="1"/>
    <col min="14345" max="14345" width="11" style="136" customWidth="1"/>
    <col min="14346" max="14346" width="10" style="136" customWidth="1"/>
    <col min="14347" max="14348" width="10.33203125" style="136" customWidth="1"/>
    <col min="14349" max="14350" width="10" style="136" customWidth="1"/>
    <col min="14351" max="14354" width="9" style="136" bestFit="1" customWidth="1"/>
    <col min="14355" max="14355" width="3.44140625" style="136" customWidth="1"/>
    <col min="14356" max="14356" width="6.88671875" style="136" customWidth="1"/>
    <col min="14357" max="14357" width="55.44140625" style="136" customWidth="1"/>
    <col min="14358" max="14595" width="8.88671875" style="136"/>
    <col min="14596" max="14596" width="53.88671875" style="136" bestFit="1" customWidth="1"/>
    <col min="14597" max="14597" width="2.109375" style="136" customWidth="1"/>
    <col min="14598" max="14598" width="10" style="136" bestFit="1" customWidth="1"/>
    <col min="14599" max="14599" width="9.44140625" style="136" bestFit="1" customWidth="1"/>
    <col min="14600" max="14600" width="10" style="136" customWidth="1"/>
    <col min="14601" max="14601" width="11" style="136" customWidth="1"/>
    <col min="14602" max="14602" width="10" style="136" customWidth="1"/>
    <col min="14603" max="14604" width="10.33203125" style="136" customWidth="1"/>
    <col min="14605" max="14606" width="10" style="136" customWidth="1"/>
    <col min="14607" max="14610" width="9" style="136" bestFit="1" customWidth="1"/>
    <col min="14611" max="14611" width="3.44140625" style="136" customWidth="1"/>
    <col min="14612" max="14612" width="6.88671875" style="136" customWidth="1"/>
    <col min="14613" max="14613" width="55.44140625" style="136" customWidth="1"/>
    <col min="14614" max="14851" width="8.88671875" style="136"/>
    <col min="14852" max="14852" width="53.88671875" style="136" bestFit="1" customWidth="1"/>
    <col min="14853" max="14853" width="2.109375" style="136" customWidth="1"/>
    <col min="14854" max="14854" width="10" style="136" bestFit="1" customWidth="1"/>
    <col min="14855" max="14855" width="9.44140625" style="136" bestFit="1" customWidth="1"/>
    <col min="14856" max="14856" width="10" style="136" customWidth="1"/>
    <col min="14857" max="14857" width="11" style="136" customWidth="1"/>
    <col min="14858" max="14858" width="10" style="136" customWidth="1"/>
    <col min="14859" max="14860" width="10.33203125" style="136" customWidth="1"/>
    <col min="14861" max="14862" width="10" style="136" customWidth="1"/>
    <col min="14863" max="14866" width="9" style="136" bestFit="1" customWidth="1"/>
    <col min="14867" max="14867" width="3.44140625" style="136" customWidth="1"/>
    <col min="14868" max="14868" width="6.88671875" style="136" customWidth="1"/>
    <col min="14869" max="14869" width="55.44140625" style="136" customWidth="1"/>
    <col min="14870" max="15107" width="8.88671875" style="136"/>
    <col min="15108" max="15108" width="53.88671875" style="136" bestFit="1" customWidth="1"/>
    <col min="15109" max="15109" width="2.109375" style="136" customWidth="1"/>
    <col min="15110" max="15110" width="10" style="136" bestFit="1" customWidth="1"/>
    <col min="15111" max="15111" width="9.44140625" style="136" bestFit="1" customWidth="1"/>
    <col min="15112" max="15112" width="10" style="136" customWidth="1"/>
    <col min="15113" max="15113" width="11" style="136" customWidth="1"/>
    <col min="15114" max="15114" width="10" style="136" customWidth="1"/>
    <col min="15115" max="15116" width="10.33203125" style="136" customWidth="1"/>
    <col min="15117" max="15118" width="10" style="136" customWidth="1"/>
    <col min="15119" max="15122" width="9" style="136" bestFit="1" customWidth="1"/>
    <col min="15123" max="15123" width="3.44140625" style="136" customWidth="1"/>
    <col min="15124" max="15124" width="6.88671875" style="136" customWidth="1"/>
    <col min="15125" max="15125" width="55.44140625" style="136" customWidth="1"/>
    <col min="15126" max="15363" width="8.88671875" style="136"/>
    <col min="15364" max="15364" width="53.88671875" style="136" bestFit="1" customWidth="1"/>
    <col min="15365" max="15365" width="2.109375" style="136" customWidth="1"/>
    <col min="15366" max="15366" width="10" style="136" bestFit="1" customWidth="1"/>
    <col min="15367" max="15367" width="9.44140625" style="136" bestFit="1" customWidth="1"/>
    <col min="15368" max="15368" width="10" style="136" customWidth="1"/>
    <col min="15369" max="15369" width="11" style="136" customWidth="1"/>
    <col min="15370" max="15370" width="10" style="136" customWidth="1"/>
    <col min="15371" max="15372" width="10.33203125" style="136" customWidth="1"/>
    <col min="15373" max="15374" width="10" style="136" customWidth="1"/>
    <col min="15375" max="15378" width="9" style="136" bestFit="1" customWidth="1"/>
    <col min="15379" max="15379" width="3.44140625" style="136" customWidth="1"/>
    <col min="15380" max="15380" width="6.88671875" style="136" customWidth="1"/>
    <col min="15381" max="15381" width="55.44140625" style="136" customWidth="1"/>
    <col min="15382" max="15619" width="8.88671875" style="136"/>
    <col min="15620" max="15620" width="53.88671875" style="136" bestFit="1" customWidth="1"/>
    <col min="15621" max="15621" width="2.109375" style="136" customWidth="1"/>
    <col min="15622" max="15622" width="10" style="136" bestFit="1" customWidth="1"/>
    <col min="15623" max="15623" width="9.44140625" style="136" bestFit="1" customWidth="1"/>
    <col min="15624" max="15624" width="10" style="136" customWidth="1"/>
    <col min="15625" max="15625" width="11" style="136" customWidth="1"/>
    <col min="15626" max="15626" width="10" style="136" customWidth="1"/>
    <col min="15627" max="15628" width="10.33203125" style="136" customWidth="1"/>
    <col min="15629" max="15630" width="10" style="136" customWidth="1"/>
    <col min="15631" max="15634" width="9" style="136" bestFit="1" customWidth="1"/>
    <col min="15635" max="15635" width="3.44140625" style="136" customWidth="1"/>
    <col min="15636" max="15636" width="6.88671875" style="136" customWidth="1"/>
    <col min="15637" max="15637" width="55.44140625" style="136" customWidth="1"/>
    <col min="15638" max="15875" width="8.88671875" style="136"/>
    <col min="15876" max="15876" width="53.88671875" style="136" bestFit="1" customWidth="1"/>
    <col min="15877" max="15877" width="2.109375" style="136" customWidth="1"/>
    <col min="15878" max="15878" width="10" style="136" bestFit="1" customWidth="1"/>
    <col min="15879" max="15879" width="9.44140625" style="136" bestFit="1" customWidth="1"/>
    <col min="15880" max="15880" width="10" style="136" customWidth="1"/>
    <col min="15881" max="15881" width="11" style="136" customWidth="1"/>
    <col min="15882" max="15882" width="10" style="136" customWidth="1"/>
    <col min="15883" max="15884" width="10.33203125" style="136" customWidth="1"/>
    <col min="15885" max="15886" width="10" style="136" customWidth="1"/>
    <col min="15887" max="15890" width="9" style="136" bestFit="1" customWidth="1"/>
    <col min="15891" max="15891" width="3.44140625" style="136" customWidth="1"/>
    <col min="15892" max="15892" width="6.88671875" style="136" customWidth="1"/>
    <col min="15893" max="15893" width="55.44140625" style="136" customWidth="1"/>
    <col min="15894" max="16131" width="8.88671875" style="136"/>
    <col min="16132" max="16132" width="53.88671875" style="136" bestFit="1" customWidth="1"/>
    <col min="16133" max="16133" width="2.109375" style="136" customWidth="1"/>
    <col min="16134" max="16134" width="10" style="136" bestFit="1" customWidth="1"/>
    <col min="16135" max="16135" width="9.44140625" style="136" bestFit="1" customWidth="1"/>
    <col min="16136" max="16136" width="10" style="136" customWidth="1"/>
    <col min="16137" max="16137" width="11" style="136" customWidth="1"/>
    <col min="16138" max="16138" width="10" style="136" customWidth="1"/>
    <col min="16139" max="16140" width="10.33203125" style="136" customWidth="1"/>
    <col min="16141" max="16142" width="10" style="136" customWidth="1"/>
    <col min="16143" max="16146" width="9" style="136" bestFit="1" customWidth="1"/>
    <col min="16147" max="16147" width="3.44140625" style="136" customWidth="1"/>
    <col min="16148" max="16148" width="6.88671875" style="136" customWidth="1"/>
    <col min="16149" max="16149" width="55.44140625" style="136" customWidth="1"/>
    <col min="16150" max="16384" width="8.88671875" style="136"/>
  </cols>
  <sheetData>
    <row r="1" spans="1:21" x14ac:dyDescent="0.25">
      <c r="A1" s="135" t="s">
        <v>0</v>
      </c>
      <c r="B1" s="173" t="str">
        <f>D1_</f>
        <v>IMAG Academy</v>
      </c>
      <c r="C1" s="325"/>
      <c r="D1" s="325"/>
      <c r="E1" s="325"/>
      <c r="G1" s="137"/>
      <c r="H1" s="236"/>
      <c r="I1" s="137"/>
      <c r="J1" s="137"/>
      <c r="K1" s="137"/>
      <c r="L1" s="137"/>
      <c r="M1" s="137"/>
      <c r="N1" s="137"/>
      <c r="O1" s="137"/>
      <c r="P1" s="137"/>
      <c r="Q1" s="137"/>
      <c r="R1" s="138" t="s">
        <v>240</v>
      </c>
      <c r="U1" s="171" t="s">
        <v>299</v>
      </c>
    </row>
    <row r="2" spans="1:21" x14ac:dyDescent="0.25">
      <c r="A2" s="140"/>
      <c r="B2" s="141"/>
      <c r="C2" s="141"/>
      <c r="D2" s="141"/>
      <c r="E2" s="141"/>
      <c r="F2" s="142"/>
      <c r="G2" s="145"/>
      <c r="H2" s="145"/>
      <c r="I2" s="145"/>
      <c r="J2" s="142"/>
      <c r="K2" s="142"/>
      <c r="L2" s="142"/>
      <c r="M2" s="142"/>
      <c r="N2" s="142"/>
      <c r="O2" s="142"/>
      <c r="P2" s="142"/>
      <c r="Q2" s="142"/>
      <c r="R2" s="142"/>
      <c r="U2" s="178" t="s">
        <v>298</v>
      </c>
    </row>
    <row r="3" spans="1:21" ht="13.8" x14ac:dyDescent="0.25">
      <c r="A3" s="352" t="s">
        <v>241</v>
      </c>
      <c r="B3" s="352"/>
      <c r="C3" s="352"/>
      <c r="D3" s="352"/>
      <c r="E3" s="352"/>
      <c r="F3" s="352"/>
      <c r="G3" s="352"/>
      <c r="H3" s="352"/>
      <c r="I3" s="352"/>
      <c r="J3" s="352"/>
      <c r="K3" s="352"/>
      <c r="L3" s="352"/>
      <c r="M3" s="352"/>
      <c r="N3" s="352"/>
      <c r="O3" s="352"/>
      <c r="P3" s="352"/>
      <c r="Q3" s="352"/>
      <c r="R3" s="352"/>
      <c r="U3" s="179" t="s">
        <v>300</v>
      </c>
    </row>
    <row r="4" spans="1:21" x14ac:dyDescent="0.25">
      <c r="A4" s="353"/>
      <c r="B4" s="353"/>
      <c r="C4" s="353"/>
      <c r="D4" s="353"/>
      <c r="E4" s="353"/>
      <c r="F4" s="353"/>
      <c r="G4" s="353"/>
      <c r="H4" s="353"/>
      <c r="I4" s="353"/>
      <c r="J4" s="353"/>
      <c r="K4" s="353"/>
      <c r="L4" s="353"/>
      <c r="M4" s="353"/>
      <c r="N4" s="353"/>
      <c r="O4" s="353"/>
      <c r="P4" s="353"/>
      <c r="Q4" s="353"/>
      <c r="R4" s="353"/>
      <c r="U4" s="212"/>
    </row>
    <row r="5" spans="1:21" x14ac:dyDescent="0.25">
      <c r="A5" s="143"/>
      <c r="B5" s="144"/>
      <c r="C5" s="144"/>
      <c r="D5" s="144"/>
      <c r="E5" s="144"/>
      <c r="F5" s="145"/>
      <c r="G5" s="145"/>
      <c r="H5" s="145"/>
      <c r="I5" s="145"/>
      <c r="J5" s="145"/>
      <c r="K5" s="145"/>
      <c r="L5" s="145"/>
      <c r="M5" s="145"/>
      <c r="N5" s="145"/>
      <c r="O5" s="145"/>
      <c r="P5" s="145"/>
      <c r="Q5" s="145"/>
      <c r="R5" s="145"/>
    </row>
    <row r="6" spans="1:21" ht="16.2" thickBot="1" x14ac:dyDescent="0.3">
      <c r="A6" s="146"/>
      <c r="B6" s="147"/>
      <c r="C6" s="147"/>
      <c r="D6" s="147"/>
      <c r="E6" s="147"/>
      <c r="F6" s="148" t="s">
        <v>242</v>
      </c>
      <c r="G6" s="148"/>
      <c r="H6" s="148"/>
      <c r="I6" s="148"/>
      <c r="J6" s="148"/>
      <c r="K6" s="148"/>
      <c r="L6" s="148"/>
      <c r="M6" s="148"/>
      <c r="N6" s="148"/>
      <c r="O6" s="148"/>
      <c r="P6" s="148"/>
      <c r="Q6" s="148"/>
      <c r="R6" s="149"/>
      <c r="T6" s="150" t="s">
        <v>3</v>
      </c>
      <c r="U6" s="211" t="s">
        <v>4</v>
      </c>
    </row>
    <row r="7" spans="1:21" ht="13.8" thickBot="1" x14ac:dyDescent="0.3">
      <c r="A7" s="151" t="s">
        <v>3</v>
      </c>
      <c r="B7" s="152" t="s">
        <v>243</v>
      </c>
      <c r="C7" s="157"/>
      <c r="D7" s="157"/>
      <c r="E7" s="157"/>
      <c r="F7" s="153" t="s">
        <v>244</v>
      </c>
      <c r="G7" s="153" t="s">
        <v>245</v>
      </c>
      <c r="H7" s="153" t="s">
        <v>246</v>
      </c>
      <c r="I7" s="153" t="s">
        <v>247</v>
      </c>
      <c r="J7" s="153" t="s">
        <v>248</v>
      </c>
      <c r="K7" s="153" t="s">
        <v>249</v>
      </c>
      <c r="L7" s="153" t="s">
        <v>250</v>
      </c>
      <c r="M7" s="153" t="s">
        <v>251</v>
      </c>
      <c r="N7" s="153" t="s">
        <v>252</v>
      </c>
      <c r="O7" s="153" t="s">
        <v>253</v>
      </c>
      <c r="P7" s="153" t="s">
        <v>254</v>
      </c>
      <c r="Q7" s="153" t="s">
        <v>255</v>
      </c>
      <c r="R7" s="153" t="s">
        <v>256</v>
      </c>
    </row>
    <row r="9" spans="1:21" x14ac:dyDescent="0.25">
      <c r="A9" s="154"/>
      <c r="B9" s="155" t="s">
        <v>257</v>
      </c>
      <c r="C9" s="155"/>
      <c r="D9" s="155"/>
      <c r="E9" s="155"/>
      <c r="F9" s="156"/>
      <c r="G9" s="156"/>
      <c r="H9" s="156"/>
      <c r="I9" s="156"/>
      <c r="J9" s="156"/>
      <c r="K9" s="156"/>
      <c r="L9" s="156"/>
      <c r="M9" s="156"/>
      <c r="N9" s="156"/>
      <c r="O9" s="156"/>
      <c r="P9" s="156"/>
      <c r="Q9" s="156"/>
      <c r="R9" s="156"/>
    </row>
    <row r="10" spans="1:21" x14ac:dyDescent="0.25">
      <c r="B10" s="157" t="s">
        <v>258</v>
      </c>
      <c r="C10" s="157"/>
      <c r="D10" s="157"/>
      <c r="E10" s="157"/>
      <c r="F10" s="158"/>
      <c r="G10" s="158"/>
      <c r="H10" s="158"/>
      <c r="I10" s="158"/>
      <c r="J10" s="158"/>
      <c r="K10" s="158"/>
      <c r="L10" s="158"/>
      <c r="M10" s="158"/>
      <c r="N10" s="158"/>
      <c r="O10" s="158"/>
      <c r="P10" s="158"/>
      <c r="Q10" s="158"/>
      <c r="R10" s="158"/>
    </row>
    <row r="11" spans="1:21" ht="26.4" x14ac:dyDescent="0.25">
      <c r="A11" s="139">
        <f t="shared" ref="A11:A44" si="0">T11</f>
        <v>1</v>
      </c>
      <c r="B11" s="159" t="s">
        <v>259</v>
      </c>
      <c r="C11" s="159"/>
      <c r="D11" s="159"/>
      <c r="E11" s="159"/>
      <c r="F11" s="160">
        <f t="shared" ref="F11:F26" si="1">SUM(G11:R11)</f>
        <v>2925000</v>
      </c>
      <c r="G11" s="161">
        <f>(450*6500)*0.6</f>
        <v>1755000</v>
      </c>
      <c r="H11" s="161"/>
      <c r="I11" s="161"/>
      <c r="J11" s="161"/>
      <c r="K11" s="161">
        <f>0.3*450*6500</f>
        <v>877500</v>
      </c>
      <c r="L11" s="161"/>
      <c r="M11" s="161">
        <f>450*6500*0.1</f>
        <v>292500</v>
      </c>
      <c r="N11" s="161"/>
      <c r="O11" s="161"/>
      <c r="P11" s="161"/>
      <c r="Q11" s="161"/>
      <c r="R11" s="161"/>
      <c r="T11" s="139">
        <v>1</v>
      </c>
      <c r="U11" s="209" t="s">
        <v>260</v>
      </c>
    </row>
    <row r="12" spans="1:21" ht="26.4" x14ac:dyDescent="0.25">
      <c r="A12" s="139">
        <f t="shared" si="0"/>
        <v>2</v>
      </c>
      <c r="B12" s="159" t="s">
        <v>261</v>
      </c>
      <c r="C12" s="159"/>
      <c r="D12" s="159"/>
      <c r="E12" s="159"/>
      <c r="F12" s="160">
        <f t="shared" si="1"/>
        <v>0</v>
      </c>
      <c r="G12" s="161"/>
      <c r="H12" s="161"/>
      <c r="I12" s="161"/>
      <c r="J12" s="161"/>
      <c r="K12" s="161"/>
      <c r="L12" s="161"/>
      <c r="M12" s="161"/>
      <c r="N12" s="161"/>
      <c r="O12" s="161"/>
      <c r="P12" s="161"/>
      <c r="Q12" s="161"/>
      <c r="R12" s="161"/>
      <c r="T12" s="139">
        <v>2</v>
      </c>
      <c r="U12" s="209" t="s">
        <v>262</v>
      </c>
    </row>
    <row r="13" spans="1:21" x14ac:dyDescent="0.25">
      <c r="A13" s="154">
        <f t="shared" si="0"/>
        <v>3</v>
      </c>
      <c r="B13" s="162" t="s">
        <v>263</v>
      </c>
      <c r="C13" s="162"/>
      <c r="D13" s="162"/>
      <c r="E13" s="162"/>
      <c r="F13" s="163"/>
      <c r="G13" s="163"/>
      <c r="H13" s="163"/>
      <c r="I13" s="163"/>
      <c r="J13" s="163"/>
      <c r="K13" s="163"/>
      <c r="L13" s="163"/>
      <c r="M13" s="163"/>
      <c r="N13" s="163"/>
      <c r="O13" s="163"/>
      <c r="P13" s="163"/>
      <c r="Q13" s="163"/>
      <c r="R13" s="163"/>
      <c r="T13" s="139">
        <v>3</v>
      </c>
    </row>
    <row r="14" spans="1:21" x14ac:dyDescent="0.25">
      <c r="A14" s="139">
        <f t="shared" si="0"/>
        <v>4</v>
      </c>
      <c r="B14" s="159" t="s">
        <v>264</v>
      </c>
      <c r="C14" s="159"/>
      <c r="D14" s="159"/>
      <c r="E14" s="159"/>
      <c r="F14" s="160">
        <f t="shared" si="1"/>
        <v>10000</v>
      </c>
      <c r="G14" s="161">
        <v>10000</v>
      </c>
      <c r="H14" s="161"/>
      <c r="I14" s="161"/>
      <c r="J14" s="161"/>
      <c r="K14" s="161"/>
      <c r="L14" s="161"/>
      <c r="M14" s="161"/>
      <c r="N14" s="161"/>
      <c r="O14" s="161"/>
      <c r="P14" s="161"/>
      <c r="Q14" s="161"/>
      <c r="R14" s="161"/>
      <c r="T14" s="139">
        <v>4</v>
      </c>
      <c r="U14" s="209" t="s">
        <v>265</v>
      </c>
    </row>
    <row r="15" spans="1:21" x14ac:dyDescent="0.25">
      <c r="A15" s="139">
        <f t="shared" si="0"/>
        <v>5</v>
      </c>
      <c r="B15" s="159" t="s">
        <v>266</v>
      </c>
      <c r="C15" s="159"/>
      <c r="D15" s="159"/>
      <c r="E15" s="159"/>
      <c r="F15" s="160">
        <f t="shared" si="1"/>
        <v>0</v>
      </c>
      <c r="G15" s="161"/>
      <c r="H15" s="161"/>
      <c r="I15" s="161"/>
      <c r="J15" s="161"/>
      <c r="K15" s="161"/>
      <c r="L15" s="161"/>
      <c r="M15" s="161"/>
      <c r="N15" s="161"/>
      <c r="O15" s="161"/>
      <c r="P15" s="161"/>
      <c r="Q15" s="161"/>
      <c r="R15" s="161"/>
      <c r="T15" s="139">
        <v>5</v>
      </c>
      <c r="U15" s="209" t="s">
        <v>267</v>
      </c>
    </row>
    <row r="16" spans="1:21" x14ac:dyDescent="0.25">
      <c r="A16" s="139">
        <f t="shared" si="0"/>
        <v>6</v>
      </c>
      <c r="B16" s="159" t="s">
        <v>268</v>
      </c>
      <c r="C16" s="159"/>
      <c r="D16" s="159"/>
      <c r="E16" s="159"/>
      <c r="F16" s="160">
        <f t="shared" si="1"/>
        <v>0</v>
      </c>
      <c r="G16" s="161"/>
      <c r="H16" s="161"/>
      <c r="I16" s="161"/>
      <c r="J16" s="161"/>
      <c r="K16" s="161"/>
      <c r="L16" s="161"/>
      <c r="M16" s="161"/>
      <c r="N16" s="161"/>
      <c r="O16" s="161"/>
      <c r="P16" s="161"/>
      <c r="Q16" s="161"/>
      <c r="R16" s="161"/>
      <c r="T16" s="139">
        <v>6</v>
      </c>
      <c r="U16" s="209" t="s">
        <v>269</v>
      </c>
    </row>
    <row r="17" spans="1:21" x14ac:dyDescent="0.25">
      <c r="A17" s="139">
        <f t="shared" si="0"/>
        <v>7</v>
      </c>
      <c r="B17" s="157" t="s">
        <v>270</v>
      </c>
      <c r="C17" s="157"/>
      <c r="D17" s="157"/>
      <c r="E17" s="157"/>
      <c r="F17" s="160">
        <f t="shared" si="1"/>
        <v>0</v>
      </c>
      <c r="G17" s="161"/>
      <c r="H17" s="161"/>
      <c r="I17" s="161"/>
      <c r="J17" s="161"/>
      <c r="K17" s="161"/>
      <c r="L17" s="161"/>
      <c r="M17" s="161"/>
      <c r="N17" s="161"/>
      <c r="O17" s="161"/>
      <c r="P17" s="161"/>
      <c r="Q17" s="161"/>
      <c r="R17" s="161"/>
      <c r="T17" s="139">
        <v>7</v>
      </c>
      <c r="U17" s="209" t="s">
        <v>271</v>
      </c>
    </row>
    <row r="18" spans="1:21" ht="26.4" outlineLevel="1" x14ac:dyDescent="0.25">
      <c r="A18" s="139">
        <f t="shared" si="0"/>
        <v>7.1</v>
      </c>
      <c r="B18" s="164" t="s">
        <v>390</v>
      </c>
      <c r="C18" s="164"/>
      <c r="D18" s="164"/>
      <c r="E18" s="164"/>
      <c r="F18" s="160">
        <f t="shared" si="1"/>
        <v>-2099065.5</v>
      </c>
      <c r="G18" s="161">
        <v>-174922.125</v>
      </c>
      <c r="H18" s="161">
        <v>-174922.125</v>
      </c>
      <c r="I18" s="161">
        <v>-174922.125</v>
      </c>
      <c r="J18" s="161">
        <v>-174922.125</v>
      </c>
      <c r="K18" s="161">
        <v>-174922.125</v>
      </c>
      <c r="L18" s="161">
        <v>-174922.125</v>
      </c>
      <c r="M18" s="161">
        <v>-174922.125</v>
      </c>
      <c r="N18" s="161">
        <v>-174922.125</v>
      </c>
      <c r="O18" s="161">
        <v>-174922.125</v>
      </c>
      <c r="P18" s="161">
        <v>-174922.125</v>
      </c>
      <c r="Q18" s="161">
        <v>-174922.125</v>
      </c>
      <c r="R18" s="161">
        <v>-174922.125</v>
      </c>
      <c r="T18" s="165">
        <v>7.1</v>
      </c>
      <c r="U18" s="209" t="s">
        <v>272</v>
      </c>
    </row>
    <row r="19" spans="1:21" ht="26.4" outlineLevel="1" x14ac:dyDescent="0.25">
      <c r="A19" s="139">
        <f t="shared" si="0"/>
        <v>7.2</v>
      </c>
      <c r="B19" s="166" t="s">
        <v>391</v>
      </c>
      <c r="C19" s="166"/>
      <c r="D19" s="166"/>
      <c r="E19" s="166"/>
      <c r="F19" s="160">
        <f t="shared" si="1"/>
        <v>-450000</v>
      </c>
      <c r="G19" s="161">
        <v>-37500</v>
      </c>
      <c r="H19" s="161">
        <v>-37500</v>
      </c>
      <c r="I19" s="161">
        <v>-37500</v>
      </c>
      <c r="J19" s="161">
        <v>-37500</v>
      </c>
      <c r="K19" s="161">
        <v>-37500</v>
      </c>
      <c r="L19" s="161">
        <v>-37500</v>
      </c>
      <c r="M19" s="161">
        <v>-37500</v>
      </c>
      <c r="N19" s="161">
        <v>-37500</v>
      </c>
      <c r="O19" s="161">
        <v>-37500</v>
      </c>
      <c r="P19" s="161">
        <v>-37500</v>
      </c>
      <c r="Q19" s="161">
        <v>-37500</v>
      </c>
      <c r="R19" s="161">
        <v>-37500</v>
      </c>
      <c r="T19" s="165">
        <v>7.2</v>
      </c>
      <c r="U19" s="209" t="s">
        <v>272</v>
      </c>
    </row>
    <row r="20" spans="1:21" ht="26.4" outlineLevel="1" x14ac:dyDescent="0.25">
      <c r="A20" s="139">
        <f t="shared" si="0"/>
        <v>7.3</v>
      </c>
      <c r="B20" s="166" t="s">
        <v>392</v>
      </c>
      <c r="C20" s="166"/>
      <c r="D20" s="166"/>
      <c r="E20" s="166"/>
      <c r="F20" s="160">
        <f t="shared" si="1"/>
        <v>-73500</v>
      </c>
      <c r="G20" s="161">
        <v>-3500</v>
      </c>
      <c r="H20" s="161">
        <v>-3500</v>
      </c>
      <c r="I20" s="161">
        <v>-3500</v>
      </c>
      <c r="J20" s="161">
        <v>-3500</v>
      </c>
      <c r="K20" s="161">
        <v>-3500</v>
      </c>
      <c r="L20" s="161">
        <v>-3500</v>
      </c>
      <c r="M20" s="161">
        <v>-8500</v>
      </c>
      <c r="N20" s="161">
        <v>-8700</v>
      </c>
      <c r="O20" s="161">
        <v>-4200</v>
      </c>
      <c r="P20" s="161">
        <v>-4200</v>
      </c>
      <c r="Q20" s="161">
        <v>-4200</v>
      </c>
      <c r="R20" s="161">
        <v>-22700</v>
      </c>
      <c r="T20" s="165">
        <v>7.3</v>
      </c>
      <c r="U20" s="209" t="s">
        <v>272</v>
      </c>
    </row>
    <row r="21" spans="1:21" ht="26.4" outlineLevel="1" x14ac:dyDescent="0.25">
      <c r="A21" s="139">
        <f t="shared" si="0"/>
        <v>7.4</v>
      </c>
      <c r="B21" s="166" t="s">
        <v>393</v>
      </c>
      <c r="C21" s="166"/>
      <c r="D21" s="166"/>
      <c r="E21" s="166"/>
      <c r="F21" s="160">
        <f t="shared" si="1"/>
        <v>-5000</v>
      </c>
      <c r="G21" s="161">
        <v>0</v>
      </c>
      <c r="H21" s="161">
        <v>0</v>
      </c>
      <c r="I21" s="161">
        <v>0</v>
      </c>
      <c r="J21" s="161">
        <v>0</v>
      </c>
      <c r="K21" s="161">
        <v>0</v>
      </c>
      <c r="L21" s="161">
        <v>0</v>
      </c>
      <c r="M21" s="161">
        <v>0</v>
      </c>
      <c r="N21" s="161">
        <v>-2500</v>
      </c>
      <c r="O21" s="161">
        <v>0</v>
      </c>
      <c r="P21" s="161">
        <v>-2500</v>
      </c>
      <c r="Q21" s="161">
        <v>0</v>
      </c>
      <c r="R21" s="161">
        <v>0</v>
      </c>
      <c r="T21" s="165">
        <v>7.4</v>
      </c>
      <c r="U21" s="209" t="s">
        <v>272</v>
      </c>
    </row>
    <row r="22" spans="1:21" ht="26.4" outlineLevel="1" x14ac:dyDescent="0.25">
      <c r="A22" s="139">
        <f t="shared" si="0"/>
        <v>7.5</v>
      </c>
      <c r="B22" s="166" t="s">
        <v>394</v>
      </c>
      <c r="C22" s="166"/>
      <c r="D22" s="166"/>
      <c r="E22" s="166"/>
      <c r="F22" s="160">
        <f t="shared" si="1"/>
        <v>-1600</v>
      </c>
      <c r="G22" s="161">
        <v>-100</v>
      </c>
      <c r="H22" s="161">
        <v>0</v>
      </c>
      <c r="I22" s="161">
        <v>-1000</v>
      </c>
      <c r="J22" s="161">
        <v>0</v>
      </c>
      <c r="K22" s="161">
        <v>0</v>
      </c>
      <c r="L22" s="161">
        <v>0</v>
      </c>
      <c r="M22" s="161">
        <v>0</v>
      </c>
      <c r="N22" s="161">
        <v>-500</v>
      </c>
      <c r="O22" s="161">
        <v>0</v>
      </c>
      <c r="P22" s="161">
        <v>0</v>
      </c>
      <c r="Q22" s="161">
        <v>0</v>
      </c>
      <c r="R22" s="161">
        <v>0</v>
      </c>
      <c r="T22" s="165">
        <v>7.5</v>
      </c>
      <c r="U22" s="209" t="s">
        <v>272</v>
      </c>
    </row>
    <row r="23" spans="1:21" ht="26.4" outlineLevel="1" x14ac:dyDescent="0.25">
      <c r="A23" s="139">
        <f t="shared" si="0"/>
        <v>7.6</v>
      </c>
      <c r="B23" s="166" t="s">
        <v>395</v>
      </c>
      <c r="C23" s="166"/>
      <c r="D23" s="166"/>
      <c r="E23" s="166"/>
      <c r="F23" s="160">
        <f t="shared" si="1"/>
        <v>-47600</v>
      </c>
      <c r="G23" s="161">
        <v>-500</v>
      </c>
      <c r="H23" s="161">
        <v>-500</v>
      </c>
      <c r="I23" s="161">
        <v>-500</v>
      </c>
      <c r="J23" s="161">
        <v>-500</v>
      </c>
      <c r="K23" s="161">
        <v>-500</v>
      </c>
      <c r="L23" s="161">
        <v>-500</v>
      </c>
      <c r="M23" s="161">
        <v>-500</v>
      </c>
      <c r="N23" s="161">
        <v>-500</v>
      </c>
      <c r="O23" s="161">
        <v>-500</v>
      </c>
      <c r="P23" s="161">
        <v>-6800</v>
      </c>
      <c r="Q23" s="161">
        <v>-21300</v>
      </c>
      <c r="R23" s="161">
        <v>-15000</v>
      </c>
      <c r="T23" s="165">
        <v>7.6</v>
      </c>
      <c r="U23" s="209" t="s">
        <v>272</v>
      </c>
    </row>
    <row r="24" spans="1:21" ht="26.4" outlineLevel="1" x14ac:dyDescent="0.25">
      <c r="A24" s="139">
        <f t="shared" si="0"/>
        <v>7.7</v>
      </c>
      <c r="B24" s="166" t="s">
        <v>396</v>
      </c>
      <c r="C24" s="166"/>
      <c r="D24" s="166"/>
      <c r="E24" s="166"/>
      <c r="F24" s="160">
        <f t="shared" si="1"/>
        <v>-36555</v>
      </c>
      <c r="G24" s="161">
        <v>-1437.5</v>
      </c>
      <c r="H24" s="161">
        <v>-1437.5</v>
      </c>
      <c r="I24" s="161">
        <v>-1437.5</v>
      </c>
      <c r="J24" s="161">
        <v>-1437.5</v>
      </c>
      <c r="K24" s="161">
        <v>-1437.5</v>
      </c>
      <c r="L24" s="161">
        <v>-1437.5</v>
      </c>
      <c r="M24" s="161">
        <v>-1437.5</v>
      </c>
      <c r="N24" s="161">
        <v>-1437.5</v>
      </c>
      <c r="O24" s="161">
        <v>-1437.5</v>
      </c>
      <c r="P24" s="161">
        <v>-20742.5</v>
      </c>
      <c r="Q24" s="161">
        <v>-1437.5</v>
      </c>
      <c r="R24" s="161">
        <v>-1437.5</v>
      </c>
      <c r="T24" s="165">
        <v>7.7</v>
      </c>
      <c r="U24" s="209" t="s">
        <v>272</v>
      </c>
    </row>
    <row r="25" spans="1:21" ht="26.4" outlineLevel="1" x14ac:dyDescent="0.25">
      <c r="A25" s="139">
        <f t="shared" si="0"/>
        <v>7.8</v>
      </c>
      <c r="B25" s="166" t="s">
        <v>397</v>
      </c>
      <c r="C25" s="166"/>
      <c r="D25" s="166"/>
      <c r="E25" s="166"/>
      <c r="F25" s="160">
        <f t="shared" si="1"/>
        <v>-11850</v>
      </c>
      <c r="G25" s="161">
        <v>0</v>
      </c>
      <c r="H25" s="161">
        <v>-625</v>
      </c>
      <c r="I25" s="161">
        <v>-1625</v>
      </c>
      <c r="J25" s="161">
        <v>-500</v>
      </c>
      <c r="K25" s="161">
        <v>-1825</v>
      </c>
      <c r="L25" s="161">
        <v>0</v>
      </c>
      <c r="M25" s="161">
        <v>-2000</v>
      </c>
      <c r="N25" s="161">
        <v>-575</v>
      </c>
      <c r="O25" s="161">
        <v>-2500</v>
      </c>
      <c r="P25" s="161">
        <v>-1325</v>
      </c>
      <c r="Q25" s="161">
        <v>-875</v>
      </c>
      <c r="R25" s="161">
        <v>0</v>
      </c>
      <c r="T25" s="165">
        <v>7.8</v>
      </c>
      <c r="U25" s="209" t="s">
        <v>272</v>
      </c>
    </row>
    <row r="26" spans="1:21" ht="26.4" outlineLevel="1" x14ac:dyDescent="0.25">
      <c r="A26" s="139">
        <f t="shared" si="0"/>
        <v>7.9</v>
      </c>
      <c r="B26" s="164"/>
      <c r="C26" s="164"/>
      <c r="D26" s="164"/>
      <c r="E26" s="164"/>
      <c r="F26" s="160">
        <f t="shared" si="1"/>
        <v>0</v>
      </c>
      <c r="G26" s="161">
        <v>0</v>
      </c>
      <c r="H26" s="161">
        <v>0</v>
      </c>
      <c r="I26" s="161">
        <v>0</v>
      </c>
      <c r="J26" s="161">
        <v>0</v>
      </c>
      <c r="K26" s="161">
        <v>0</v>
      </c>
      <c r="L26" s="161">
        <v>0</v>
      </c>
      <c r="M26" s="161">
        <v>0</v>
      </c>
      <c r="N26" s="161">
        <v>0</v>
      </c>
      <c r="O26" s="161">
        <v>0</v>
      </c>
      <c r="P26" s="161">
        <v>0</v>
      </c>
      <c r="Q26" s="161">
        <v>0</v>
      </c>
      <c r="R26" s="161">
        <v>0</v>
      </c>
      <c r="T26" s="165">
        <v>7.9</v>
      </c>
      <c r="U26" s="209" t="s">
        <v>272</v>
      </c>
    </row>
    <row r="27" spans="1:21" x14ac:dyDescent="0.25">
      <c r="A27" s="139">
        <f t="shared" si="0"/>
        <v>8</v>
      </c>
      <c r="B27" s="157" t="s">
        <v>273</v>
      </c>
      <c r="C27" s="157"/>
      <c r="D27" s="157"/>
      <c r="E27" s="157"/>
      <c r="F27" s="167">
        <f>SUM(F11:F26)</f>
        <v>209829.5</v>
      </c>
      <c r="G27" s="167">
        <f>SUM(G11:G26)</f>
        <v>1547040.375</v>
      </c>
      <c r="H27" s="167">
        <f t="shared" ref="H27:R27" si="2">SUM(H11:H26)</f>
        <v>-218484.625</v>
      </c>
      <c r="I27" s="167">
        <f t="shared" si="2"/>
        <v>-220484.625</v>
      </c>
      <c r="J27" s="167">
        <f t="shared" si="2"/>
        <v>-218359.625</v>
      </c>
      <c r="K27" s="167">
        <f>SUM(K11:K26)</f>
        <v>657815.375</v>
      </c>
      <c r="L27" s="167">
        <f t="shared" si="2"/>
        <v>-217859.625</v>
      </c>
      <c r="M27" s="167">
        <f>SUM(M11:M26)</f>
        <v>67640.375</v>
      </c>
      <c r="N27" s="167">
        <f t="shared" si="2"/>
        <v>-226634.625</v>
      </c>
      <c r="O27" s="167">
        <f t="shared" si="2"/>
        <v>-221059.625</v>
      </c>
      <c r="P27" s="167">
        <f t="shared" si="2"/>
        <v>-247989.625</v>
      </c>
      <c r="Q27" s="167">
        <f t="shared" si="2"/>
        <v>-240234.625</v>
      </c>
      <c r="R27" s="167">
        <f t="shared" si="2"/>
        <v>-251559.625</v>
      </c>
      <c r="T27" s="139">
        <v>8</v>
      </c>
      <c r="U27" s="209" t="s">
        <v>30</v>
      </c>
    </row>
    <row r="28" spans="1:21" x14ac:dyDescent="0.25">
      <c r="B28" s="159" t="s">
        <v>274</v>
      </c>
      <c r="C28" s="159"/>
      <c r="D28" s="159"/>
      <c r="E28" s="159"/>
      <c r="F28" s="168"/>
      <c r="G28" s="168"/>
      <c r="H28" s="168"/>
      <c r="I28" s="168"/>
      <c r="J28" s="168"/>
      <c r="K28" s="168"/>
      <c r="L28" s="168"/>
      <c r="M28" s="168"/>
      <c r="N28" s="168"/>
      <c r="O28" s="168"/>
      <c r="P28" s="168"/>
      <c r="Q28" s="168"/>
      <c r="R28" s="168"/>
    </row>
    <row r="29" spans="1:21" x14ac:dyDescent="0.25">
      <c r="B29" s="169" t="s">
        <v>275</v>
      </c>
      <c r="C29" s="169"/>
      <c r="D29" s="169"/>
      <c r="E29" s="169"/>
      <c r="F29" s="168"/>
      <c r="G29" s="168"/>
      <c r="H29" s="168"/>
      <c r="I29" s="168"/>
      <c r="J29" s="168"/>
      <c r="K29" s="168"/>
      <c r="L29" s="168"/>
      <c r="M29" s="168"/>
      <c r="N29" s="168"/>
      <c r="O29" s="168"/>
      <c r="P29" s="168"/>
      <c r="Q29" s="168"/>
      <c r="R29" s="168"/>
    </row>
    <row r="30" spans="1:21" x14ac:dyDescent="0.25">
      <c r="A30" s="139">
        <f t="shared" si="0"/>
        <v>9</v>
      </c>
      <c r="B30" s="159" t="s">
        <v>276</v>
      </c>
      <c r="C30" s="159"/>
      <c r="D30" s="159"/>
      <c r="E30" s="159"/>
      <c r="F30" s="160">
        <f>SUM(G30:R30)</f>
        <v>0</v>
      </c>
      <c r="G30" s="161"/>
      <c r="H30" s="161"/>
      <c r="I30" s="161"/>
      <c r="J30" s="161"/>
      <c r="K30" s="161"/>
      <c r="L30" s="161"/>
      <c r="M30" s="161"/>
      <c r="N30" s="161"/>
      <c r="O30" s="161"/>
      <c r="P30" s="161"/>
      <c r="Q30" s="161"/>
      <c r="R30" s="161"/>
      <c r="T30" s="139">
        <f>T27+1</f>
        <v>9</v>
      </c>
      <c r="U30" s="209" t="s">
        <v>277</v>
      </c>
    </row>
    <row r="31" spans="1:21" x14ac:dyDescent="0.25">
      <c r="A31" s="139">
        <f t="shared" si="0"/>
        <v>10</v>
      </c>
      <c r="B31" s="159" t="s">
        <v>278</v>
      </c>
      <c r="C31" s="159"/>
      <c r="D31" s="159"/>
      <c r="E31" s="159"/>
      <c r="F31" s="160">
        <f>SUM(G31:R31)</f>
        <v>0</v>
      </c>
      <c r="G31" s="161"/>
      <c r="H31" s="161"/>
      <c r="I31" s="161"/>
      <c r="J31" s="161"/>
      <c r="K31" s="161"/>
      <c r="L31" s="161"/>
      <c r="M31" s="161"/>
      <c r="N31" s="161"/>
      <c r="O31" s="161"/>
      <c r="P31" s="161"/>
      <c r="Q31" s="161"/>
      <c r="R31" s="161"/>
      <c r="T31" s="139">
        <f>T30+1</f>
        <v>10</v>
      </c>
      <c r="U31" s="209" t="s">
        <v>279</v>
      </c>
    </row>
    <row r="32" spans="1:21" x14ac:dyDescent="0.25">
      <c r="A32" s="139">
        <f t="shared" si="0"/>
        <v>11</v>
      </c>
      <c r="B32" s="159" t="s">
        <v>280</v>
      </c>
      <c r="C32" s="159"/>
      <c r="D32" s="159"/>
      <c r="E32" s="159"/>
      <c r="F32" s="167">
        <f>SUM(G30:R31)</f>
        <v>0</v>
      </c>
      <c r="G32" s="167">
        <f>SUM(G30:R31)</f>
        <v>0</v>
      </c>
      <c r="H32" s="167">
        <f>SUM(H30:R31)</f>
        <v>0</v>
      </c>
      <c r="I32" s="167">
        <f>SUM(I30:R31)</f>
        <v>0</v>
      </c>
      <c r="J32" s="167">
        <f>SUM(J30:R31)</f>
        <v>0</v>
      </c>
      <c r="K32" s="167">
        <f>SUM(K30:R31)</f>
        <v>0</v>
      </c>
      <c r="L32" s="167">
        <f>SUM(L30:R31)</f>
        <v>0</v>
      </c>
      <c r="M32" s="167">
        <f>SUM(M30:R31)</f>
        <v>0</v>
      </c>
      <c r="N32" s="167">
        <f>SUM(N30:R31)</f>
        <v>0</v>
      </c>
      <c r="O32" s="167">
        <f>SUM(O30:R31)</f>
        <v>0</v>
      </c>
      <c r="P32" s="167">
        <f>SUM(P30:R31)</f>
        <v>0</v>
      </c>
      <c r="Q32" s="167">
        <f>SUM(Q30:R31)</f>
        <v>0</v>
      </c>
      <c r="R32" s="167">
        <f>SUM(R30:R31)</f>
        <v>0</v>
      </c>
      <c r="T32" s="139">
        <f>T31+1</f>
        <v>11</v>
      </c>
      <c r="U32" s="209" t="s">
        <v>281</v>
      </c>
    </row>
    <row r="33" spans="1:21" x14ac:dyDescent="0.25">
      <c r="F33" s="168"/>
      <c r="G33" s="168"/>
      <c r="H33" s="168"/>
      <c r="I33" s="168"/>
      <c r="J33" s="168"/>
      <c r="K33" s="168"/>
      <c r="L33" s="168"/>
      <c r="M33" s="168"/>
      <c r="N33" s="168"/>
      <c r="O33" s="168"/>
      <c r="P33" s="168"/>
      <c r="Q33" s="168"/>
      <c r="R33" s="168"/>
    </row>
    <row r="34" spans="1:21" x14ac:dyDescent="0.25">
      <c r="B34" s="169" t="s">
        <v>282</v>
      </c>
      <c r="C34" s="169"/>
      <c r="D34" s="169"/>
      <c r="E34" s="169"/>
      <c r="F34" s="168"/>
      <c r="G34" s="168"/>
      <c r="H34" s="168"/>
      <c r="I34" s="168"/>
      <c r="J34" s="168"/>
      <c r="K34" s="168"/>
      <c r="L34" s="168"/>
      <c r="M34" s="168"/>
      <c r="N34" s="168"/>
      <c r="O34" s="168"/>
      <c r="P34" s="168"/>
      <c r="Q34" s="168"/>
      <c r="R34" s="168"/>
    </row>
    <row r="35" spans="1:21" x14ac:dyDescent="0.25">
      <c r="A35" s="139">
        <f t="shared" si="0"/>
        <v>12</v>
      </c>
      <c r="B35" s="159" t="s">
        <v>283</v>
      </c>
      <c r="C35" s="159"/>
      <c r="D35" s="159"/>
      <c r="E35" s="159"/>
      <c r="F35" s="160">
        <f>SUM(G35:R35)</f>
        <v>0</v>
      </c>
      <c r="G35" s="161"/>
      <c r="H35" s="161"/>
      <c r="I35" s="161"/>
      <c r="J35" s="161"/>
      <c r="K35" s="161"/>
      <c r="L35" s="161"/>
      <c r="M35" s="161"/>
      <c r="N35" s="161"/>
      <c r="O35" s="161"/>
      <c r="P35" s="161"/>
      <c r="Q35" s="161"/>
      <c r="R35" s="161"/>
      <c r="T35" s="139">
        <f>T32+1</f>
        <v>12</v>
      </c>
      <c r="U35" s="209" t="s">
        <v>284</v>
      </c>
    </row>
    <row r="36" spans="1:21" x14ac:dyDescent="0.25">
      <c r="A36" s="139">
        <f t="shared" si="0"/>
        <v>13</v>
      </c>
      <c r="B36" s="159" t="s">
        <v>285</v>
      </c>
      <c r="C36" s="159"/>
      <c r="D36" s="159"/>
      <c r="E36" s="159"/>
      <c r="F36" s="160">
        <f>SUM(G36:R36)</f>
        <v>0</v>
      </c>
      <c r="G36" s="161"/>
      <c r="H36" s="161"/>
      <c r="I36" s="161"/>
      <c r="J36" s="161"/>
      <c r="K36" s="161"/>
      <c r="L36" s="161"/>
      <c r="M36" s="161"/>
      <c r="N36" s="161"/>
      <c r="O36" s="161"/>
      <c r="P36" s="161"/>
      <c r="Q36" s="161"/>
      <c r="R36" s="161"/>
      <c r="T36" s="139">
        <f>T35+1</f>
        <v>13</v>
      </c>
      <c r="U36" s="209" t="s">
        <v>286</v>
      </c>
    </row>
    <row r="37" spans="1:21" x14ac:dyDescent="0.25">
      <c r="A37" s="139">
        <f t="shared" si="0"/>
        <v>14</v>
      </c>
      <c r="B37" s="159" t="s">
        <v>287</v>
      </c>
      <c r="C37" s="159"/>
      <c r="D37" s="159"/>
      <c r="E37" s="159"/>
      <c r="F37" s="160">
        <f>SUM(G37:R37)</f>
        <v>0</v>
      </c>
      <c r="G37" s="161"/>
      <c r="H37" s="161"/>
      <c r="I37" s="161"/>
      <c r="J37" s="161"/>
      <c r="K37" s="161"/>
      <c r="L37" s="161"/>
      <c r="M37" s="161"/>
      <c r="N37" s="161"/>
      <c r="O37" s="161"/>
      <c r="P37" s="161"/>
      <c r="Q37" s="161"/>
      <c r="R37" s="161"/>
      <c r="T37" s="139">
        <f>T36+1</f>
        <v>14</v>
      </c>
      <c r="U37" s="209" t="s">
        <v>288</v>
      </c>
    </row>
    <row r="38" spans="1:21" x14ac:dyDescent="0.25">
      <c r="A38" s="139">
        <f t="shared" si="0"/>
        <v>15</v>
      </c>
      <c r="B38" s="159" t="s">
        <v>289</v>
      </c>
      <c r="C38" s="159"/>
      <c r="D38" s="159"/>
      <c r="E38" s="159"/>
      <c r="F38" s="160">
        <f>SUM(G38:R38)</f>
        <v>0</v>
      </c>
      <c r="G38" s="161"/>
      <c r="H38" s="161"/>
      <c r="I38" s="161"/>
      <c r="J38" s="161"/>
      <c r="K38" s="161"/>
      <c r="L38" s="161"/>
      <c r="M38" s="161"/>
      <c r="N38" s="161"/>
      <c r="O38" s="161"/>
      <c r="P38" s="161"/>
      <c r="Q38" s="161"/>
      <c r="R38" s="161"/>
      <c r="T38" s="139">
        <f>T37+1</f>
        <v>15</v>
      </c>
      <c r="U38" s="209" t="s">
        <v>290</v>
      </c>
    </row>
    <row r="39" spans="1:21" x14ac:dyDescent="0.25">
      <c r="A39" s="139">
        <f t="shared" si="0"/>
        <v>16</v>
      </c>
      <c r="B39" s="159" t="s">
        <v>291</v>
      </c>
      <c r="C39" s="159"/>
      <c r="D39" s="159"/>
      <c r="E39" s="159"/>
      <c r="F39" s="170">
        <f>SUM(F35:F38)</f>
        <v>0</v>
      </c>
      <c r="G39" s="167">
        <f t="shared" ref="G39:R39" si="3">SUM(G35:G38)</f>
        <v>0</v>
      </c>
      <c r="H39" s="167">
        <f t="shared" si="3"/>
        <v>0</v>
      </c>
      <c r="I39" s="167">
        <f t="shared" si="3"/>
        <v>0</v>
      </c>
      <c r="J39" s="167">
        <f t="shared" si="3"/>
        <v>0</v>
      </c>
      <c r="K39" s="167">
        <f t="shared" si="3"/>
        <v>0</v>
      </c>
      <c r="L39" s="167">
        <f t="shared" si="3"/>
        <v>0</v>
      </c>
      <c r="M39" s="167">
        <f t="shared" si="3"/>
        <v>0</v>
      </c>
      <c r="N39" s="167">
        <f t="shared" si="3"/>
        <v>0</v>
      </c>
      <c r="O39" s="167">
        <f t="shared" si="3"/>
        <v>0</v>
      </c>
      <c r="P39" s="167">
        <f t="shared" si="3"/>
        <v>0</v>
      </c>
      <c r="Q39" s="167">
        <f t="shared" si="3"/>
        <v>0</v>
      </c>
      <c r="R39" s="167">
        <f t="shared" si="3"/>
        <v>0</v>
      </c>
      <c r="T39" s="139">
        <f>T38+1</f>
        <v>16</v>
      </c>
      <c r="U39" s="209" t="s">
        <v>281</v>
      </c>
    </row>
    <row r="40" spans="1:21" x14ac:dyDescent="0.25">
      <c r="F40" s="168"/>
      <c r="G40" s="168"/>
      <c r="H40" s="168"/>
      <c r="I40" s="168"/>
      <c r="J40" s="168"/>
      <c r="K40" s="168"/>
      <c r="L40" s="168"/>
      <c r="M40" s="168"/>
      <c r="N40" s="168"/>
      <c r="O40" s="168"/>
      <c r="P40" s="168"/>
      <c r="Q40" s="168"/>
      <c r="R40" s="168"/>
    </row>
    <row r="41" spans="1:21" x14ac:dyDescent="0.25">
      <c r="A41" s="139">
        <f t="shared" si="0"/>
        <v>17</v>
      </c>
      <c r="B41" s="159" t="s">
        <v>292</v>
      </c>
      <c r="C41" s="159"/>
      <c r="D41" s="159"/>
      <c r="E41" s="159"/>
      <c r="F41" s="167">
        <f>F27-F32-F39</f>
        <v>209829.5</v>
      </c>
      <c r="G41" s="167">
        <f>G27-G32-G39</f>
        <v>1547040.375</v>
      </c>
      <c r="H41" s="167">
        <f t="shared" ref="H41:R41" si="4">H27-H32-H39</f>
        <v>-218484.625</v>
      </c>
      <c r="I41" s="167">
        <f t="shared" si="4"/>
        <v>-220484.625</v>
      </c>
      <c r="J41" s="167">
        <f t="shared" si="4"/>
        <v>-218359.625</v>
      </c>
      <c r="K41" s="167">
        <f t="shared" si="4"/>
        <v>657815.375</v>
      </c>
      <c r="L41" s="167">
        <f t="shared" si="4"/>
        <v>-217859.625</v>
      </c>
      <c r="M41" s="167">
        <f t="shared" si="4"/>
        <v>67640.375</v>
      </c>
      <c r="N41" s="167">
        <f t="shared" si="4"/>
        <v>-226634.625</v>
      </c>
      <c r="O41" s="167">
        <f t="shared" si="4"/>
        <v>-221059.625</v>
      </c>
      <c r="P41" s="167">
        <f t="shared" si="4"/>
        <v>-247989.625</v>
      </c>
      <c r="Q41" s="167">
        <f t="shared" si="4"/>
        <v>-240234.625</v>
      </c>
      <c r="R41" s="167">
        <f t="shared" si="4"/>
        <v>-251559.625</v>
      </c>
      <c r="T41" s="139">
        <f>T39+1</f>
        <v>17</v>
      </c>
      <c r="U41" s="209" t="s">
        <v>281</v>
      </c>
    </row>
    <row r="42" spans="1:21" x14ac:dyDescent="0.25">
      <c r="F42" s="168"/>
      <c r="G42" s="168"/>
      <c r="H42" s="168"/>
      <c r="I42" s="168"/>
      <c r="J42" s="168"/>
      <c r="K42" s="168"/>
      <c r="L42" s="168"/>
      <c r="M42" s="168"/>
      <c r="N42" s="168"/>
      <c r="O42" s="168"/>
      <c r="P42" s="168"/>
      <c r="Q42" s="168"/>
      <c r="R42" s="168"/>
    </row>
    <row r="43" spans="1:21" x14ac:dyDescent="0.25">
      <c r="A43" s="139">
        <f t="shared" si="0"/>
        <v>18</v>
      </c>
      <c r="B43" s="159" t="s">
        <v>293</v>
      </c>
      <c r="C43" s="159"/>
      <c r="D43" s="159"/>
      <c r="E43" s="159"/>
      <c r="F43" s="167">
        <f>G43</f>
        <v>0</v>
      </c>
      <c r="G43" s="161"/>
      <c r="H43" s="167">
        <f t="shared" ref="H43:R43" si="5">G44</f>
        <v>1547040.375</v>
      </c>
      <c r="I43" s="167">
        <f t="shared" si="5"/>
        <v>1328555.75</v>
      </c>
      <c r="J43" s="167">
        <f t="shared" si="5"/>
        <v>1108071.125</v>
      </c>
      <c r="K43" s="167">
        <f t="shared" si="5"/>
        <v>889711.5</v>
      </c>
      <c r="L43" s="167">
        <f t="shared" si="5"/>
        <v>1547526.875</v>
      </c>
      <c r="M43" s="167">
        <f t="shared" si="5"/>
        <v>1329667.25</v>
      </c>
      <c r="N43" s="167">
        <f t="shared" si="5"/>
        <v>1397307.625</v>
      </c>
      <c r="O43" s="167">
        <f t="shared" si="5"/>
        <v>1170673</v>
      </c>
      <c r="P43" s="167">
        <f t="shared" si="5"/>
        <v>949613.375</v>
      </c>
      <c r="Q43" s="167">
        <f t="shared" si="5"/>
        <v>701623.75</v>
      </c>
      <c r="R43" s="167">
        <f t="shared" si="5"/>
        <v>461389.125</v>
      </c>
      <c r="T43" s="139">
        <f>T41+1</f>
        <v>18</v>
      </c>
      <c r="U43" s="209" t="s">
        <v>294</v>
      </c>
    </row>
    <row r="44" spans="1:21" x14ac:dyDescent="0.25">
      <c r="A44" s="139">
        <f t="shared" si="0"/>
        <v>20</v>
      </c>
      <c r="B44" s="159" t="s">
        <v>295</v>
      </c>
      <c r="C44" s="159"/>
      <c r="D44" s="159"/>
      <c r="E44" s="159"/>
      <c r="F44" s="167">
        <f t="shared" ref="F44:R44" si="6">F41+F43</f>
        <v>209829.5</v>
      </c>
      <c r="G44" s="167">
        <f>G41+G43</f>
        <v>1547040.375</v>
      </c>
      <c r="H44" s="167">
        <f t="shared" si="6"/>
        <v>1328555.75</v>
      </c>
      <c r="I44" s="167">
        <f t="shared" si="6"/>
        <v>1108071.125</v>
      </c>
      <c r="J44" s="167">
        <f t="shared" si="6"/>
        <v>889711.5</v>
      </c>
      <c r="K44" s="167">
        <f t="shared" si="6"/>
        <v>1547526.875</v>
      </c>
      <c r="L44" s="167">
        <f t="shared" si="6"/>
        <v>1329667.25</v>
      </c>
      <c r="M44" s="167">
        <f t="shared" si="6"/>
        <v>1397307.625</v>
      </c>
      <c r="N44" s="167">
        <f t="shared" si="6"/>
        <v>1170673</v>
      </c>
      <c r="O44" s="167">
        <f t="shared" si="6"/>
        <v>949613.375</v>
      </c>
      <c r="P44" s="167">
        <f t="shared" si="6"/>
        <v>701623.75</v>
      </c>
      <c r="Q44" s="167">
        <f t="shared" si="6"/>
        <v>461389.125</v>
      </c>
      <c r="R44" s="167">
        <f t="shared" si="6"/>
        <v>209829.5</v>
      </c>
      <c r="T44" s="139">
        <v>20</v>
      </c>
      <c r="U44" s="209" t="s">
        <v>281</v>
      </c>
    </row>
  </sheetData>
  <mergeCells count="2">
    <mergeCell ref="A3:R3"/>
    <mergeCell ref="A4:R4"/>
  </mergeCells>
  <pageMargins left="0.31" right="0.48" top="0.75" bottom="0.75" header="0.3" footer="0.3"/>
  <pageSetup paperSize="17" scale="63" fitToWidth="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DB4E2"/>
  </sheetPr>
  <dimension ref="A1:S78"/>
  <sheetViews>
    <sheetView view="pageLayout" zoomScaleNormal="100" workbookViewId="0">
      <selection activeCell="H66" sqref="H66"/>
    </sheetView>
  </sheetViews>
  <sheetFormatPr defaultColWidth="8.44140625" defaultRowHeight="11.4" x14ac:dyDescent="0.2"/>
  <cols>
    <col min="1" max="1" width="3.44140625" style="248" customWidth="1"/>
    <col min="2" max="2" width="2.44140625" style="248" customWidth="1"/>
    <col min="3" max="3" width="12.44140625" style="248" customWidth="1"/>
    <col min="4" max="4" width="25" style="248" customWidth="1"/>
    <col min="5" max="5" width="1.44140625" style="248" customWidth="1"/>
    <col min="6" max="9" width="15.6640625" style="248" customWidth="1"/>
    <col min="10" max="10" width="6" style="256" customWidth="1"/>
    <col min="11" max="11" width="1.33203125" style="248" customWidth="1"/>
    <col min="12" max="12" width="145.44140625" style="248" customWidth="1"/>
    <col min="13" max="13" width="5.6640625" style="311" bestFit="1" customWidth="1"/>
    <col min="14" max="14" width="1.109375" style="248" customWidth="1"/>
    <col min="15" max="15" width="134" style="310" customWidth="1"/>
    <col min="16" max="16384" width="8.44140625" style="248"/>
  </cols>
  <sheetData>
    <row r="1" spans="1:19" s="242" customFormat="1" ht="13.2" x14ac:dyDescent="0.25">
      <c r="A1" s="354" t="s">
        <v>0</v>
      </c>
      <c r="B1" s="354"/>
      <c r="C1" s="312" t="str">
        <f>+D1_</f>
        <v>IMAG Academy</v>
      </c>
      <c r="D1" s="312"/>
      <c r="E1" s="240"/>
      <c r="F1" s="241"/>
      <c r="G1" s="241"/>
      <c r="H1" s="241"/>
      <c r="I1" s="241"/>
      <c r="J1" s="317"/>
      <c r="L1" s="239"/>
      <c r="M1" s="239"/>
      <c r="N1" s="237"/>
      <c r="Q1" s="237"/>
    </row>
    <row r="2" spans="1:19" s="242" customFormat="1" ht="7.5" customHeight="1" x14ac:dyDescent="0.25">
      <c r="B2" s="237"/>
      <c r="C2" s="237"/>
      <c r="D2" s="237"/>
      <c r="E2" s="243"/>
      <c r="F2" s="243"/>
      <c r="G2" s="243"/>
      <c r="H2" s="243"/>
      <c r="I2" s="243"/>
      <c r="J2" s="243"/>
      <c r="K2" s="237"/>
      <c r="L2" s="244"/>
      <c r="N2" s="237"/>
    </row>
    <row r="3" spans="1:19" ht="12.75" customHeight="1" x14ac:dyDescent="0.25">
      <c r="A3" s="346" t="s">
        <v>313</v>
      </c>
      <c r="B3" s="346"/>
      <c r="C3" s="346"/>
      <c r="D3" s="346"/>
      <c r="E3" s="346"/>
      <c r="F3" s="346"/>
      <c r="G3" s="346"/>
      <c r="H3" s="346"/>
      <c r="I3" s="346"/>
      <c r="J3" s="346"/>
      <c r="K3" s="128"/>
      <c r="L3" s="318"/>
      <c r="M3" s="245"/>
      <c r="N3" s="246"/>
      <c r="O3" s="247"/>
      <c r="P3" s="246"/>
      <c r="Q3" s="246"/>
      <c r="R3" s="246"/>
    </row>
    <row r="4" spans="1:19" ht="12.75" customHeight="1" x14ac:dyDescent="0.25">
      <c r="A4" s="355" t="s">
        <v>389</v>
      </c>
      <c r="B4" s="355"/>
      <c r="C4" s="355"/>
      <c r="D4" s="355"/>
      <c r="E4" s="355"/>
      <c r="F4" s="355"/>
      <c r="G4" s="355"/>
      <c r="H4" s="355"/>
      <c r="I4" s="355"/>
      <c r="J4" s="355"/>
      <c r="K4" s="128"/>
      <c r="M4" s="245"/>
      <c r="N4" s="246"/>
      <c r="O4" s="247"/>
      <c r="P4" s="246"/>
      <c r="Q4" s="246"/>
      <c r="R4" s="246"/>
      <c r="S4" s="246"/>
    </row>
    <row r="5" spans="1:19" ht="6" customHeight="1" x14ac:dyDescent="0.25">
      <c r="A5" s="61"/>
      <c r="B5" s="128"/>
      <c r="C5" s="128"/>
      <c r="D5" s="128"/>
      <c r="E5" s="128"/>
      <c r="F5" s="128"/>
      <c r="G5" s="128"/>
      <c r="H5" s="128"/>
      <c r="I5" s="128"/>
      <c r="J5" s="73"/>
      <c r="K5" s="128"/>
      <c r="L5" s="30"/>
      <c r="M5" s="249"/>
      <c r="N5" s="250"/>
      <c r="O5" s="247"/>
      <c r="P5" s="246"/>
      <c r="Q5" s="246"/>
      <c r="R5" s="246"/>
    </row>
    <row r="6" spans="1:19" ht="12" x14ac:dyDescent="0.25">
      <c r="A6" s="251"/>
      <c r="B6" s="78"/>
      <c r="C6" s="252"/>
      <c r="D6" s="252"/>
      <c r="E6" s="78"/>
      <c r="F6" s="253"/>
      <c r="G6" s="253"/>
      <c r="H6" s="253"/>
      <c r="I6" s="253"/>
      <c r="J6" s="253"/>
      <c r="K6" s="78"/>
      <c r="L6" s="254" t="s">
        <v>4</v>
      </c>
      <c r="M6" s="255"/>
      <c r="N6" s="246"/>
      <c r="O6" s="247"/>
      <c r="P6" s="246"/>
      <c r="Q6" s="246"/>
      <c r="R6" s="246"/>
    </row>
    <row r="7" spans="1:19" ht="12" x14ac:dyDescent="0.25">
      <c r="A7" s="78"/>
      <c r="D7" s="251"/>
      <c r="E7" s="78"/>
      <c r="F7" s="78"/>
      <c r="G7" s="78"/>
      <c r="H7" s="78"/>
      <c r="I7" s="78"/>
      <c r="L7" s="257" t="s">
        <v>314</v>
      </c>
      <c r="M7" s="258"/>
      <c r="N7" s="256"/>
      <c r="O7" s="247"/>
      <c r="P7" s="246"/>
      <c r="Q7" s="246"/>
      <c r="R7" s="246"/>
    </row>
    <row r="8" spans="1:19" ht="12" x14ac:dyDescent="0.25">
      <c r="A8" s="78"/>
      <c r="C8" s="251" t="s">
        <v>315</v>
      </c>
      <c r="D8" s="251"/>
      <c r="E8" s="78"/>
      <c r="F8" s="77" t="s">
        <v>387</v>
      </c>
      <c r="G8" s="77" t="s">
        <v>242</v>
      </c>
      <c r="H8" s="77" t="s">
        <v>306</v>
      </c>
      <c r="I8" s="77" t="s">
        <v>305</v>
      </c>
      <c r="L8" s="319" t="s">
        <v>316</v>
      </c>
      <c r="M8" s="259"/>
      <c r="N8" s="256"/>
      <c r="O8" s="260"/>
      <c r="P8" s="246"/>
      <c r="Q8" s="246"/>
      <c r="R8" s="246"/>
    </row>
    <row r="9" spans="1:19" ht="12" x14ac:dyDescent="0.25">
      <c r="A9" s="78"/>
      <c r="C9" s="251" t="s">
        <v>317</v>
      </c>
      <c r="D9" s="251"/>
      <c r="E9" s="78"/>
      <c r="F9" s="78"/>
      <c r="G9" s="78"/>
      <c r="H9" s="78"/>
      <c r="I9" s="78"/>
      <c r="L9" s="261"/>
      <c r="M9" s="261"/>
      <c r="N9" s="261"/>
      <c r="O9" s="261"/>
      <c r="P9" s="246"/>
      <c r="Q9" s="246"/>
      <c r="R9" s="246"/>
    </row>
    <row r="10" spans="1:19" x14ac:dyDescent="0.2">
      <c r="A10" s="262">
        <v>1</v>
      </c>
      <c r="B10" s="262"/>
      <c r="C10" s="263" t="s">
        <v>318</v>
      </c>
      <c r="D10" s="263"/>
      <c r="E10" s="78"/>
      <c r="F10" s="313">
        <f>'A1. BudgetSumm'!F54:I54</f>
        <v>12678</v>
      </c>
      <c r="G10" s="313">
        <f>'A1. BudgetSumm'!G54:J54</f>
        <v>332013.5</v>
      </c>
      <c r="H10" s="313">
        <f>'A1. BudgetSumm'!H54:K54</f>
        <v>415552.5</v>
      </c>
      <c r="I10" s="313">
        <f>'A1. BudgetSumm'!I54:L54</f>
        <v>209829.5</v>
      </c>
      <c r="J10" s="264"/>
      <c r="K10" s="265"/>
      <c r="L10" s="266" t="s">
        <v>319</v>
      </c>
      <c r="M10" s="267"/>
      <c r="N10" s="268"/>
      <c r="O10" s="260"/>
      <c r="P10" s="246"/>
      <c r="Q10" s="246"/>
      <c r="R10" s="246"/>
    </row>
    <row r="11" spans="1:19" x14ac:dyDescent="0.2">
      <c r="A11" s="262">
        <v>2</v>
      </c>
      <c r="B11" s="262"/>
      <c r="C11" s="263" t="s">
        <v>320</v>
      </c>
      <c r="D11" s="263"/>
      <c r="E11" s="78"/>
      <c r="F11" s="314"/>
      <c r="G11" s="314"/>
      <c r="H11" s="314"/>
      <c r="I11" s="314"/>
      <c r="J11" s="269"/>
      <c r="K11" s="265"/>
      <c r="L11" s="266" t="s">
        <v>321</v>
      </c>
      <c r="M11" s="267"/>
      <c r="N11" s="268"/>
      <c r="O11" s="260"/>
      <c r="P11" s="256"/>
      <c r="Q11" s="246"/>
      <c r="R11" s="246"/>
    </row>
    <row r="12" spans="1:19" x14ac:dyDescent="0.2">
      <c r="A12" s="262">
        <v>3</v>
      </c>
      <c r="B12" s="262"/>
      <c r="C12" s="263" t="s">
        <v>322</v>
      </c>
      <c r="D12" s="263"/>
      <c r="E12" s="78"/>
      <c r="F12" s="314">
        <f>'A1. BudgetSumm'!F9</f>
        <v>0</v>
      </c>
      <c r="G12" s="314">
        <v>0</v>
      </c>
      <c r="H12" s="314">
        <v>0</v>
      </c>
      <c r="I12" s="314">
        <v>0</v>
      </c>
      <c r="J12" s="269"/>
      <c r="K12" s="265"/>
      <c r="L12" s="266" t="s">
        <v>323</v>
      </c>
      <c r="M12" s="267"/>
      <c r="N12" s="268"/>
      <c r="O12" s="260"/>
      <c r="P12" s="256"/>
      <c r="Q12" s="246"/>
      <c r="R12" s="246"/>
    </row>
    <row r="13" spans="1:19" x14ac:dyDescent="0.2">
      <c r="A13" s="262">
        <v>4</v>
      </c>
      <c r="B13" s="262"/>
      <c r="C13" s="263" t="s">
        <v>324</v>
      </c>
      <c r="D13" s="263"/>
      <c r="E13" s="78"/>
      <c r="F13" s="313">
        <f>'A1. BudgetSumm'!G12</f>
        <v>297005</v>
      </c>
      <c r="G13" s="313">
        <f>'A1. BudgetSumm'!H12</f>
        <v>252173</v>
      </c>
      <c r="H13" s="313">
        <f>'A1. BudgetSumm'!I12</f>
        <v>0</v>
      </c>
      <c r="I13" s="313">
        <f>'A1. BudgetSumm'!I12</f>
        <v>0</v>
      </c>
      <c r="J13" s="264"/>
      <c r="K13" s="265"/>
      <c r="L13" s="266" t="s">
        <v>325</v>
      </c>
      <c r="M13" s="267"/>
      <c r="N13" s="268"/>
      <c r="O13" s="260"/>
      <c r="P13" s="256"/>
      <c r="Q13" s="246"/>
      <c r="R13" s="246"/>
    </row>
    <row r="14" spans="1:19" x14ac:dyDescent="0.2">
      <c r="A14" s="262">
        <v>5</v>
      </c>
      <c r="B14" s="262"/>
      <c r="C14" s="263" t="s">
        <v>326</v>
      </c>
      <c r="D14" s="263"/>
      <c r="E14" s="78"/>
      <c r="F14" s="313"/>
      <c r="G14" s="313"/>
      <c r="H14" s="313"/>
      <c r="I14" s="313"/>
      <c r="J14" s="264"/>
      <c r="K14" s="265"/>
      <c r="L14" s="266" t="s">
        <v>327</v>
      </c>
      <c r="M14" s="267"/>
      <c r="N14" s="268"/>
      <c r="O14" s="260"/>
      <c r="P14" s="256"/>
      <c r="Q14" s="246"/>
      <c r="R14" s="246"/>
    </row>
    <row r="15" spans="1:19" x14ac:dyDescent="0.2">
      <c r="A15" s="262">
        <v>6</v>
      </c>
      <c r="B15" s="262"/>
      <c r="C15" s="263" t="s">
        <v>328</v>
      </c>
      <c r="D15" s="263"/>
      <c r="E15" s="78"/>
      <c r="F15" s="313">
        <v>0</v>
      </c>
      <c r="G15" s="313">
        <v>0</v>
      </c>
      <c r="H15" s="313">
        <v>0</v>
      </c>
      <c r="I15" s="313">
        <v>0</v>
      </c>
      <c r="J15" s="264"/>
      <c r="K15" s="265"/>
      <c r="L15" s="270" t="s">
        <v>329</v>
      </c>
      <c r="M15" s="267"/>
      <c r="N15" s="268"/>
      <c r="O15" s="260"/>
      <c r="P15" s="256"/>
      <c r="Q15" s="246"/>
      <c r="R15" s="246"/>
    </row>
    <row r="16" spans="1:19" x14ac:dyDescent="0.2">
      <c r="A16" s="262">
        <v>7</v>
      </c>
      <c r="B16" s="262"/>
      <c r="C16" s="263" t="s">
        <v>330</v>
      </c>
      <c r="D16" s="263"/>
      <c r="E16" s="78"/>
      <c r="F16" s="313"/>
      <c r="G16" s="313"/>
      <c r="H16" s="313"/>
      <c r="I16" s="313"/>
      <c r="J16" s="264"/>
      <c r="K16" s="265"/>
      <c r="L16" s="270" t="s">
        <v>331</v>
      </c>
      <c r="M16" s="267"/>
      <c r="N16" s="268"/>
      <c r="O16" s="260"/>
      <c r="P16" s="256"/>
      <c r="Q16" s="246"/>
      <c r="R16" s="246"/>
    </row>
    <row r="17" spans="1:18" x14ac:dyDescent="0.2">
      <c r="A17" s="262">
        <v>8</v>
      </c>
      <c r="B17" s="262"/>
      <c r="C17" s="271" t="s">
        <v>332</v>
      </c>
      <c r="D17" s="271"/>
      <c r="E17" s="78"/>
      <c r="F17" s="313"/>
      <c r="G17" s="313"/>
      <c r="H17" s="313"/>
      <c r="I17" s="313"/>
      <c r="J17" s="264"/>
      <c r="K17" s="265"/>
      <c r="L17" s="266" t="s">
        <v>333</v>
      </c>
      <c r="M17" s="267"/>
      <c r="N17" s="268"/>
      <c r="O17" s="260"/>
      <c r="P17" s="256"/>
      <c r="Q17" s="246"/>
      <c r="R17" s="246"/>
    </row>
    <row r="18" spans="1:18" x14ac:dyDescent="0.2">
      <c r="A18" s="262">
        <v>9</v>
      </c>
      <c r="B18" s="262"/>
      <c r="C18" s="271" t="s">
        <v>334</v>
      </c>
      <c r="D18" s="271"/>
      <c r="E18" s="78"/>
      <c r="F18" s="313"/>
      <c r="G18" s="313"/>
      <c r="H18" s="313"/>
      <c r="I18" s="313"/>
      <c r="J18" s="264"/>
      <c r="K18" s="265"/>
      <c r="L18" s="242" t="s">
        <v>335</v>
      </c>
      <c r="M18" s="267"/>
      <c r="N18" s="268"/>
      <c r="O18" s="260"/>
      <c r="P18" s="256"/>
      <c r="Q18" s="246"/>
      <c r="R18" s="246"/>
    </row>
    <row r="19" spans="1:18" x14ac:dyDescent="0.2">
      <c r="A19" s="262">
        <v>10</v>
      </c>
      <c r="B19" s="262"/>
      <c r="C19" s="19" t="s">
        <v>27</v>
      </c>
      <c r="D19" s="316"/>
      <c r="E19" s="78"/>
      <c r="F19" s="313"/>
      <c r="G19" s="313"/>
      <c r="H19" s="313"/>
      <c r="I19" s="313"/>
      <c r="J19" s="264"/>
      <c r="K19" s="265"/>
      <c r="L19" s="270" t="s">
        <v>28</v>
      </c>
      <c r="M19" s="267"/>
      <c r="N19" s="268"/>
      <c r="O19" s="260"/>
      <c r="P19" s="256"/>
      <c r="Q19" s="246"/>
      <c r="R19" s="246"/>
    </row>
    <row r="20" spans="1:18" x14ac:dyDescent="0.2">
      <c r="A20" s="262">
        <v>11</v>
      </c>
      <c r="B20" s="262"/>
      <c r="C20" s="19" t="s">
        <v>27</v>
      </c>
      <c r="D20" s="316"/>
      <c r="E20" s="78"/>
      <c r="F20" s="313"/>
      <c r="G20" s="313"/>
      <c r="H20" s="313"/>
      <c r="I20" s="313"/>
      <c r="J20" s="264"/>
      <c r="K20" s="265"/>
      <c r="L20" s="270" t="s">
        <v>28</v>
      </c>
      <c r="M20" s="267"/>
      <c r="N20" s="268"/>
      <c r="O20" s="260"/>
      <c r="P20" s="256"/>
      <c r="Q20" s="246"/>
      <c r="R20" s="246"/>
    </row>
    <row r="21" spans="1:18" ht="12" x14ac:dyDescent="0.25">
      <c r="A21" s="262">
        <v>12</v>
      </c>
      <c r="B21" s="262"/>
      <c r="C21" s="272" t="s">
        <v>336</v>
      </c>
      <c r="D21" s="272"/>
      <c r="E21" s="78"/>
      <c r="F21" s="273">
        <f>SUM(F10:F20)</f>
        <v>309683</v>
      </c>
      <c r="G21" s="273">
        <f t="shared" ref="G21:I21" si="0">SUM(G10:G20)</f>
        <v>584186.5</v>
      </c>
      <c r="H21" s="273">
        <f>SUM(H10:H20)</f>
        <v>415552.5</v>
      </c>
      <c r="I21" s="273">
        <f t="shared" si="0"/>
        <v>209829.5</v>
      </c>
      <c r="J21" s="32"/>
      <c r="K21" s="265"/>
      <c r="L21" s="274" t="s">
        <v>30</v>
      </c>
      <c r="M21" s="275"/>
      <c r="N21" s="275"/>
      <c r="O21" s="275"/>
      <c r="P21" s="256"/>
      <c r="Q21" s="246"/>
      <c r="R21" s="246"/>
    </row>
    <row r="22" spans="1:18" ht="24" customHeight="1" x14ac:dyDescent="0.25">
      <c r="A22" s="265"/>
      <c r="C22" s="251" t="s">
        <v>337</v>
      </c>
      <c r="D22" s="251"/>
      <c r="E22" s="78"/>
      <c r="F22" s="276"/>
      <c r="G22" s="276"/>
      <c r="H22" s="276"/>
      <c r="I22" s="276"/>
      <c r="J22" s="32"/>
      <c r="L22" s="270"/>
      <c r="M22" s="267"/>
      <c r="N22" s="256"/>
      <c r="O22" s="260"/>
      <c r="P22" s="256"/>
      <c r="Q22" s="246"/>
      <c r="R22" s="246"/>
    </row>
    <row r="23" spans="1:18" x14ac:dyDescent="0.2">
      <c r="A23" s="265"/>
      <c r="B23" s="265"/>
      <c r="C23" s="277" t="s">
        <v>338</v>
      </c>
      <c r="D23" s="277"/>
      <c r="E23" s="278"/>
      <c r="F23" s="279"/>
      <c r="G23" s="279"/>
      <c r="H23" s="279"/>
      <c r="I23" s="279"/>
      <c r="J23" s="280"/>
      <c r="K23" s="265"/>
      <c r="L23" s="270"/>
      <c r="M23" s="267"/>
      <c r="N23" s="268"/>
      <c r="O23" s="260"/>
      <c r="P23" s="256"/>
      <c r="Q23" s="246"/>
      <c r="R23" s="246"/>
    </row>
    <row r="24" spans="1:18" ht="12" customHeight="1" x14ac:dyDescent="0.2">
      <c r="A24" s="262">
        <v>13</v>
      </c>
      <c r="B24" s="262"/>
      <c r="C24" s="281" t="s">
        <v>339</v>
      </c>
      <c r="D24" s="282"/>
      <c r="E24" s="283"/>
      <c r="F24" s="313"/>
      <c r="G24" s="313"/>
      <c r="H24" s="313"/>
      <c r="I24" s="313"/>
      <c r="J24" s="264"/>
      <c r="K24" s="265"/>
      <c r="L24" s="266" t="s">
        <v>340</v>
      </c>
      <c r="M24" s="267"/>
      <c r="N24" s="268"/>
      <c r="O24" s="260"/>
      <c r="P24" s="256"/>
      <c r="Q24" s="246"/>
      <c r="R24" s="246"/>
    </row>
    <row r="25" spans="1:18" x14ac:dyDescent="0.2">
      <c r="A25" s="262">
        <v>14</v>
      </c>
      <c r="B25" s="262"/>
      <c r="C25" s="281" t="s">
        <v>341</v>
      </c>
      <c r="D25" s="282"/>
      <c r="E25" s="283"/>
      <c r="F25" s="313">
        <v>0</v>
      </c>
      <c r="G25" s="313">
        <v>0</v>
      </c>
      <c r="H25" s="313">
        <v>0</v>
      </c>
      <c r="I25" s="313">
        <v>0</v>
      </c>
      <c r="J25" s="264"/>
      <c r="K25" s="265"/>
      <c r="L25" s="266" t="s">
        <v>342</v>
      </c>
      <c r="M25" s="267"/>
      <c r="N25" s="268"/>
      <c r="O25" s="260"/>
      <c r="P25" s="256"/>
      <c r="Q25" s="246"/>
      <c r="R25" s="246"/>
    </row>
    <row r="26" spans="1:18" x14ac:dyDescent="0.2">
      <c r="A26" s="262">
        <v>15</v>
      </c>
      <c r="B26" s="262"/>
      <c r="C26" s="281" t="s">
        <v>343</v>
      </c>
      <c r="D26" s="282"/>
      <c r="E26" s="283"/>
      <c r="F26" s="313">
        <v>0</v>
      </c>
      <c r="G26" s="313">
        <v>0</v>
      </c>
      <c r="H26" s="313">
        <v>0</v>
      </c>
      <c r="I26" s="313">
        <v>0</v>
      </c>
      <c r="J26" s="264"/>
      <c r="K26" s="265"/>
      <c r="L26" s="266" t="s">
        <v>344</v>
      </c>
      <c r="M26" s="267"/>
      <c r="N26" s="268"/>
      <c r="O26" s="260"/>
      <c r="P26" s="256"/>
      <c r="Q26" s="246"/>
      <c r="R26" s="246"/>
    </row>
    <row r="27" spans="1:18" x14ac:dyDescent="0.2">
      <c r="A27" s="262">
        <v>16</v>
      </c>
      <c r="B27" s="262"/>
      <c r="C27" s="284" t="s">
        <v>345</v>
      </c>
      <c r="D27" s="285"/>
      <c r="E27" s="283"/>
      <c r="F27" s="315"/>
      <c r="G27" s="315"/>
      <c r="H27" s="315"/>
      <c r="I27" s="315"/>
      <c r="J27" s="286"/>
      <c r="K27" s="265"/>
      <c r="L27" s="266" t="s">
        <v>346</v>
      </c>
      <c r="M27" s="267"/>
      <c r="N27" s="268"/>
      <c r="O27" s="260"/>
      <c r="P27" s="256"/>
      <c r="Q27" s="246"/>
      <c r="R27" s="246"/>
    </row>
    <row r="28" spans="1:18" x14ac:dyDescent="0.2">
      <c r="A28" s="262">
        <v>17</v>
      </c>
      <c r="B28" s="262"/>
      <c r="C28" s="285" t="s">
        <v>347</v>
      </c>
      <c r="D28" s="285"/>
      <c r="E28" s="278"/>
      <c r="F28" s="273">
        <f>SUM(F24:F27)</f>
        <v>0</v>
      </c>
      <c r="G28" s="273">
        <f t="shared" ref="G28:I28" si="1">SUM(G24:G27)</f>
        <v>0</v>
      </c>
      <c r="H28" s="273">
        <f t="shared" si="1"/>
        <v>0</v>
      </c>
      <c r="I28" s="273">
        <f t="shared" si="1"/>
        <v>0</v>
      </c>
      <c r="J28" s="32"/>
      <c r="K28" s="265"/>
      <c r="L28" s="274" t="s">
        <v>30</v>
      </c>
      <c r="M28" s="275"/>
      <c r="N28" s="275"/>
      <c r="O28" s="275"/>
      <c r="P28" s="256"/>
      <c r="Q28" s="246"/>
      <c r="R28" s="246"/>
    </row>
    <row r="29" spans="1:18" x14ac:dyDescent="0.2">
      <c r="A29" s="262">
        <v>18</v>
      </c>
      <c r="B29" s="262"/>
      <c r="C29" s="285" t="s">
        <v>348</v>
      </c>
      <c r="D29" s="285"/>
      <c r="E29" s="278"/>
      <c r="F29" s="313"/>
      <c r="G29" s="313"/>
      <c r="H29" s="313"/>
      <c r="I29" s="313"/>
      <c r="J29" s="264"/>
      <c r="K29" s="265"/>
      <c r="L29" s="266" t="s">
        <v>349</v>
      </c>
      <c r="M29" s="267"/>
      <c r="N29" s="268"/>
      <c r="O29" s="260"/>
      <c r="P29" s="256"/>
      <c r="Q29" s="246"/>
      <c r="R29" s="246"/>
    </row>
    <row r="30" spans="1:18" x14ac:dyDescent="0.2">
      <c r="A30" s="262">
        <v>19</v>
      </c>
      <c r="B30" s="262"/>
      <c r="C30" s="285" t="s">
        <v>350</v>
      </c>
      <c r="D30" s="285"/>
      <c r="E30" s="278"/>
      <c r="F30" s="313"/>
      <c r="G30" s="313"/>
      <c r="H30" s="313"/>
      <c r="I30" s="313"/>
      <c r="J30" s="264"/>
      <c r="K30" s="265"/>
      <c r="L30" s="242" t="s">
        <v>351</v>
      </c>
      <c r="M30" s="267"/>
      <c r="N30" s="268"/>
      <c r="O30" s="260"/>
      <c r="P30" s="256"/>
      <c r="Q30" s="246"/>
      <c r="R30" s="246"/>
    </row>
    <row r="31" spans="1:18" x14ac:dyDescent="0.2">
      <c r="A31" s="262">
        <v>20</v>
      </c>
      <c r="B31" s="262"/>
      <c r="C31" s="19" t="s">
        <v>27</v>
      </c>
      <c r="D31" s="316"/>
      <c r="E31" s="78"/>
      <c r="F31" s="313"/>
      <c r="G31" s="313"/>
      <c r="H31" s="313"/>
      <c r="I31" s="313"/>
      <c r="J31" s="264"/>
      <c r="K31" s="265"/>
      <c r="L31" s="270" t="s">
        <v>28</v>
      </c>
      <c r="M31" s="267"/>
      <c r="N31" s="268"/>
      <c r="O31" s="260"/>
      <c r="P31" s="256"/>
      <c r="Q31" s="246"/>
      <c r="R31" s="246"/>
    </row>
    <row r="32" spans="1:18" x14ac:dyDescent="0.2">
      <c r="A32" s="262">
        <v>21</v>
      </c>
      <c r="B32" s="262"/>
      <c r="C32" s="19" t="s">
        <v>27</v>
      </c>
      <c r="D32" s="316"/>
      <c r="E32" s="278"/>
      <c r="F32" s="313"/>
      <c r="G32" s="313"/>
      <c r="H32" s="313"/>
      <c r="I32" s="313"/>
      <c r="J32" s="264"/>
      <c r="K32" s="265"/>
      <c r="L32" s="270" t="s">
        <v>28</v>
      </c>
      <c r="M32" s="267"/>
      <c r="N32" s="268"/>
      <c r="O32" s="260"/>
      <c r="P32" s="256"/>
      <c r="Q32" s="246"/>
      <c r="R32" s="246"/>
    </row>
    <row r="33" spans="1:18" ht="12" x14ac:dyDescent="0.25">
      <c r="A33" s="262">
        <v>22</v>
      </c>
      <c r="B33" s="262"/>
      <c r="C33" s="272" t="s">
        <v>352</v>
      </c>
      <c r="D33" s="272"/>
      <c r="E33" s="78"/>
      <c r="F33" s="287">
        <f>SUM(F28:F32)</f>
        <v>0</v>
      </c>
      <c r="G33" s="287">
        <f t="shared" ref="G33:I33" si="2">SUM(G28:G32)</f>
        <v>0</v>
      </c>
      <c r="H33" s="287">
        <f t="shared" si="2"/>
        <v>0</v>
      </c>
      <c r="I33" s="287">
        <f t="shared" si="2"/>
        <v>0</v>
      </c>
      <c r="J33" s="280"/>
      <c r="K33" s="265"/>
      <c r="L33" s="274" t="s">
        <v>30</v>
      </c>
      <c r="M33" s="267"/>
      <c r="N33" s="268"/>
      <c r="O33" s="260"/>
      <c r="P33" s="256"/>
      <c r="Q33" s="246"/>
      <c r="R33" s="246"/>
    </row>
    <row r="34" spans="1:18" ht="12" x14ac:dyDescent="0.25">
      <c r="A34" s="262">
        <v>23</v>
      </c>
      <c r="B34" s="271"/>
      <c r="C34" s="272" t="s">
        <v>353</v>
      </c>
      <c r="D34" s="272"/>
      <c r="F34" s="273">
        <f>SUM(F21,F33)</f>
        <v>309683</v>
      </c>
      <c r="G34" s="273">
        <f t="shared" ref="G34:I34" si="3">SUM(G21,G33)</f>
        <v>584186.5</v>
      </c>
      <c r="H34" s="273">
        <f t="shared" si="3"/>
        <v>415552.5</v>
      </c>
      <c r="I34" s="273">
        <f t="shared" si="3"/>
        <v>209829.5</v>
      </c>
      <c r="J34" s="32"/>
      <c r="L34" s="274" t="s">
        <v>30</v>
      </c>
      <c r="M34" s="267"/>
      <c r="N34" s="256"/>
      <c r="O34" s="260"/>
      <c r="P34" s="256"/>
      <c r="Q34" s="246"/>
      <c r="R34" s="246"/>
    </row>
    <row r="35" spans="1:18" ht="3.75" customHeight="1" x14ac:dyDescent="0.25">
      <c r="A35" s="265"/>
      <c r="B35" s="265"/>
      <c r="E35" s="78"/>
      <c r="F35" s="288"/>
      <c r="G35" s="288"/>
      <c r="H35" s="288"/>
      <c r="I35" s="288"/>
      <c r="J35" s="289"/>
      <c r="K35" s="265"/>
      <c r="L35" s="290"/>
      <c r="M35" s="267"/>
      <c r="N35" s="268"/>
      <c r="O35" s="260"/>
      <c r="P35" s="256"/>
      <c r="Q35" s="246"/>
      <c r="R35" s="246"/>
    </row>
    <row r="36" spans="1:18" ht="12" x14ac:dyDescent="0.25">
      <c r="A36" s="265"/>
      <c r="C36" s="251" t="s">
        <v>354</v>
      </c>
      <c r="D36" s="251"/>
      <c r="E36" s="78"/>
      <c r="F36" s="288"/>
      <c r="G36" s="288"/>
      <c r="H36" s="288"/>
      <c r="I36" s="288"/>
      <c r="J36" s="289"/>
      <c r="L36" s="270"/>
      <c r="M36" s="267"/>
      <c r="N36" s="256"/>
      <c r="O36" s="260"/>
      <c r="P36" s="256"/>
      <c r="Q36" s="246"/>
      <c r="R36" s="246"/>
    </row>
    <row r="37" spans="1:18" ht="12" x14ac:dyDescent="0.25">
      <c r="A37" s="265"/>
      <c r="C37" s="251" t="s">
        <v>355</v>
      </c>
      <c r="D37" s="251"/>
      <c r="E37" s="78"/>
      <c r="F37" s="276"/>
      <c r="G37" s="276"/>
      <c r="H37" s="276"/>
      <c r="I37" s="276"/>
      <c r="J37" s="32"/>
      <c r="L37" s="270"/>
      <c r="M37" s="267"/>
      <c r="N37" s="256"/>
      <c r="O37" s="260"/>
      <c r="P37" s="256"/>
      <c r="Q37" s="246"/>
      <c r="R37" s="246"/>
    </row>
    <row r="38" spans="1:18" x14ac:dyDescent="0.2">
      <c r="A38" s="262">
        <v>24</v>
      </c>
      <c r="B38" s="271"/>
      <c r="C38" s="263" t="s">
        <v>356</v>
      </c>
      <c r="D38" s="263"/>
      <c r="E38" s="78"/>
      <c r="F38" s="313"/>
      <c r="G38" s="313"/>
      <c r="H38" s="313"/>
      <c r="I38" s="313"/>
      <c r="J38" s="264"/>
      <c r="L38" s="266" t="s">
        <v>357</v>
      </c>
      <c r="M38" s="267"/>
      <c r="N38" s="256"/>
      <c r="O38" s="260"/>
      <c r="P38" s="256"/>
      <c r="Q38" s="246"/>
      <c r="R38" s="246"/>
    </row>
    <row r="39" spans="1:18" x14ac:dyDescent="0.2">
      <c r="A39" s="262">
        <v>25</v>
      </c>
      <c r="B39" s="271"/>
      <c r="C39" s="263" t="s">
        <v>358</v>
      </c>
      <c r="D39" s="263"/>
      <c r="E39" s="78"/>
      <c r="F39" s="313"/>
      <c r="G39" s="313"/>
      <c r="H39" s="313"/>
      <c r="I39" s="313"/>
      <c r="J39" s="264"/>
      <c r="L39" s="266" t="s">
        <v>359</v>
      </c>
      <c r="M39" s="267"/>
      <c r="N39" s="256"/>
      <c r="O39" s="260"/>
      <c r="P39" s="256"/>
      <c r="Q39" s="246"/>
      <c r="R39" s="246"/>
    </row>
    <row r="40" spans="1:18" x14ac:dyDescent="0.2">
      <c r="A40" s="262">
        <v>26</v>
      </c>
      <c r="B40" s="271"/>
      <c r="C40" s="271" t="s">
        <v>360</v>
      </c>
      <c r="D40" s="271"/>
      <c r="E40" s="291"/>
      <c r="F40" s="313">
        <v>12678</v>
      </c>
      <c r="G40" s="313">
        <v>332014</v>
      </c>
      <c r="H40" s="313">
        <v>415553</v>
      </c>
      <c r="I40" s="313">
        <v>209830</v>
      </c>
      <c r="J40" s="264"/>
      <c r="L40" s="266" t="s">
        <v>361</v>
      </c>
      <c r="M40" s="267"/>
      <c r="N40" s="256"/>
      <c r="O40" s="260"/>
      <c r="P40" s="256"/>
      <c r="Q40" s="246"/>
      <c r="R40" s="246"/>
    </row>
    <row r="41" spans="1:18" x14ac:dyDescent="0.2">
      <c r="A41" s="262">
        <v>27</v>
      </c>
      <c r="B41" s="271"/>
      <c r="C41" s="271" t="s">
        <v>362</v>
      </c>
      <c r="D41" s="271"/>
      <c r="E41" s="291"/>
      <c r="F41" s="313"/>
      <c r="G41" s="313"/>
      <c r="H41" s="313"/>
      <c r="I41" s="313"/>
      <c r="J41" s="264"/>
      <c r="L41" s="266" t="s">
        <v>363</v>
      </c>
      <c r="M41" s="267"/>
      <c r="N41" s="256"/>
      <c r="O41" s="260"/>
      <c r="P41" s="256"/>
      <c r="Q41" s="246"/>
      <c r="R41" s="246"/>
    </row>
    <row r="42" spans="1:18" ht="12" x14ac:dyDescent="0.25">
      <c r="A42" s="262">
        <v>28</v>
      </c>
      <c r="B42" s="271"/>
      <c r="C42" s="271" t="s">
        <v>364</v>
      </c>
      <c r="D42" s="271"/>
      <c r="E42" s="251"/>
      <c r="F42" s="313"/>
      <c r="G42" s="313"/>
      <c r="H42" s="313"/>
      <c r="I42" s="313"/>
      <c r="J42" s="264"/>
      <c r="L42" s="266" t="s">
        <v>365</v>
      </c>
      <c r="M42" s="292"/>
      <c r="N42" s="78"/>
      <c r="O42" s="187"/>
      <c r="P42" s="78"/>
    </row>
    <row r="43" spans="1:18" x14ac:dyDescent="0.2">
      <c r="A43" s="262">
        <v>29</v>
      </c>
      <c r="B43" s="271"/>
      <c r="C43" s="263" t="s">
        <v>366</v>
      </c>
      <c r="D43" s="263"/>
      <c r="E43" s="78"/>
      <c r="F43" s="313"/>
      <c r="G43" s="313"/>
      <c r="H43" s="313"/>
      <c r="I43" s="313"/>
      <c r="J43" s="264"/>
      <c r="L43" s="266" t="s">
        <v>367</v>
      </c>
      <c r="M43" s="292"/>
      <c r="N43" s="78"/>
      <c r="O43" s="187"/>
      <c r="P43" s="78"/>
    </row>
    <row r="44" spans="1:18" x14ac:dyDescent="0.2">
      <c r="A44" s="262">
        <v>30</v>
      </c>
      <c r="B44" s="271"/>
      <c r="C44" s="19" t="s">
        <v>27</v>
      </c>
      <c r="D44" s="316"/>
      <c r="E44" s="78"/>
      <c r="F44" s="313"/>
      <c r="G44" s="313"/>
      <c r="H44" s="313"/>
      <c r="I44" s="313"/>
      <c r="J44" s="264"/>
      <c r="L44" s="270" t="s">
        <v>28</v>
      </c>
      <c r="M44" s="292"/>
      <c r="N44" s="78"/>
      <c r="O44" s="187"/>
      <c r="P44" s="78"/>
    </row>
    <row r="45" spans="1:18" x14ac:dyDescent="0.2">
      <c r="A45" s="262">
        <v>31</v>
      </c>
      <c r="B45" s="271"/>
      <c r="C45" s="19" t="s">
        <v>27</v>
      </c>
      <c r="D45" s="316"/>
      <c r="E45" s="78"/>
      <c r="F45" s="313"/>
      <c r="G45" s="313"/>
      <c r="H45" s="313"/>
      <c r="I45" s="313"/>
      <c r="J45" s="264"/>
      <c r="L45" s="270" t="s">
        <v>28</v>
      </c>
      <c r="M45" s="292"/>
      <c r="N45" s="78"/>
      <c r="O45" s="187"/>
      <c r="P45" s="78"/>
    </row>
    <row r="46" spans="1:18" ht="12" x14ac:dyDescent="0.25">
      <c r="A46" s="262">
        <v>32</v>
      </c>
      <c r="B46" s="271"/>
      <c r="C46" s="272" t="s">
        <v>368</v>
      </c>
      <c r="D46" s="272"/>
      <c r="E46" s="251"/>
      <c r="F46" s="273">
        <f>SUM(F38:F45)</f>
        <v>12678</v>
      </c>
      <c r="G46" s="273">
        <f t="shared" ref="G46:I46" si="4">SUM(G38:G45)</f>
        <v>332014</v>
      </c>
      <c r="H46" s="273">
        <f t="shared" si="4"/>
        <v>415553</v>
      </c>
      <c r="I46" s="273">
        <f t="shared" si="4"/>
        <v>209830</v>
      </c>
      <c r="J46" s="32"/>
      <c r="L46" s="274" t="s">
        <v>30</v>
      </c>
      <c r="M46" s="292"/>
      <c r="N46" s="78"/>
      <c r="O46" s="187"/>
      <c r="P46" s="78"/>
    </row>
    <row r="47" spans="1:18" ht="12" x14ac:dyDescent="0.25">
      <c r="A47" s="265"/>
      <c r="C47" s="251" t="s">
        <v>369</v>
      </c>
      <c r="D47" s="251"/>
      <c r="E47" s="78"/>
      <c r="F47" s="276"/>
      <c r="G47" s="276"/>
      <c r="H47" s="276"/>
      <c r="I47" s="276"/>
      <c r="J47" s="32"/>
      <c r="L47" s="270"/>
      <c r="M47" s="292"/>
      <c r="N47" s="78"/>
      <c r="O47" s="187"/>
      <c r="P47" s="78"/>
    </row>
    <row r="48" spans="1:18" x14ac:dyDescent="0.2">
      <c r="A48" s="262">
        <v>33</v>
      </c>
      <c r="B48" s="271"/>
      <c r="C48" s="263" t="s">
        <v>370</v>
      </c>
      <c r="D48" s="263"/>
      <c r="E48" s="78"/>
      <c r="F48" s="313">
        <v>0</v>
      </c>
      <c r="G48" s="313"/>
      <c r="H48" s="313"/>
      <c r="I48" s="313"/>
      <c r="J48" s="264"/>
      <c r="L48" s="266" t="s">
        <v>371</v>
      </c>
      <c r="M48" s="292"/>
      <c r="N48" s="78"/>
      <c r="O48" s="187"/>
      <c r="P48" s="78"/>
    </row>
    <row r="49" spans="1:16" x14ac:dyDescent="0.2">
      <c r="A49" s="262">
        <v>34</v>
      </c>
      <c r="B49" s="271"/>
      <c r="C49" s="263" t="s">
        <v>372</v>
      </c>
      <c r="D49" s="263"/>
      <c r="E49" s="78"/>
      <c r="F49" s="313">
        <v>0</v>
      </c>
      <c r="G49" s="313"/>
      <c r="H49" s="313"/>
      <c r="I49" s="313"/>
      <c r="J49" s="264"/>
      <c r="L49" s="266" t="s">
        <v>373</v>
      </c>
      <c r="M49" s="292"/>
      <c r="N49" s="78"/>
      <c r="O49" s="187"/>
      <c r="P49" s="78"/>
    </row>
    <row r="50" spans="1:16" x14ac:dyDescent="0.2">
      <c r="A50" s="262">
        <v>35</v>
      </c>
      <c r="B50" s="271"/>
      <c r="C50" s="19" t="s">
        <v>27</v>
      </c>
      <c r="D50" s="316"/>
      <c r="E50" s="78"/>
      <c r="F50" s="313"/>
      <c r="G50" s="313"/>
      <c r="H50" s="313"/>
      <c r="I50" s="313"/>
      <c r="J50" s="264"/>
      <c r="L50" s="270" t="s">
        <v>28</v>
      </c>
      <c r="M50" s="292"/>
      <c r="N50" s="78"/>
      <c r="O50" s="187"/>
      <c r="P50" s="78"/>
    </row>
    <row r="51" spans="1:16" x14ac:dyDescent="0.2">
      <c r="A51" s="262">
        <v>36</v>
      </c>
      <c r="B51" s="271"/>
      <c r="C51" s="19" t="s">
        <v>27</v>
      </c>
      <c r="D51" s="316"/>
      <c r="E51" s="78"/>
      <c r="F51" s="313"/>
      <c r="G51" s="313"/>
      <c r="H51" s="313"/>
      <c r="I51" s="313"/>
      <c r="J51" s="264"/>
      <c r="L51" s="270" t="s">
        <v>28</v>
      </c>
      <c r="M51" s="292"/>
      <c r="N51" s="78"/>
      <c r="O51" s="187"/>
      <c r="P51" s="78"/>
    </row>
    <row r="52" spans="1:16" ht="12" x14ac:dyDescent="0.25">
      <c r="A52" s="262">
        <v>37</v>
      </c>
      <c r="B52" s="271"/>
      <c r="C52" s="272" t="s">
        <v>374</v>
      </c>
      <c r="D52" s="272"/>
      <c r="E52" s="251"/>
      <c r="F52" s="273">
        <f>SUM(F48:F51)</f>
        <v>0</v>
      </c>
      <c r="G52" s="273">
        <f t="shared" ref="G52:I52" si="5">SUM(G48:G51)</f>
        <v>0</v>
      </c>
      <c r="H52" s="273">
        <f t="shared" si="5"/>
        <v>0</v>
      </c>
      <c r="I52" s="273">
        <f t="shared" si="5"/>
        <v>0</v>
      </c>
      <c r="J52" s="32"/>
      <c r="L52" s="274" t="s">
        <v>30</v>
      </c>
      <c r="M52" s="292"/>
      <c r="N52" s="78"/>
      <c r="O52" s="187"/>
      <c r="P52" s="78"/>
    </row>
    <row r="53" spans="1:16" ht="12" x14ac:dyDescent="0.25">
      <c r="A53" s="262">
        <v>38</v>
      </c>
      <c r="B53" s="271"/>
      <c r="C53" s="272" t="s">
        <v>375</v>
      </c>
      <c r="D53" s="272"/>
      <c r="F53" s="273">
        <f>SUM(F46,F52)</f>
        <v>12678</v>
      </c>
      <c r="G53" s="273">
        <f t="shared" ref="G53:I53" si="6">SUM(G46,G52)</f>
        <v>332014</v>
      </c>
      <c r="H53" s="273">
        <f t="shared" si="6"/>
        <v>415553</v>
      </c>
      <c r="I53" s="273">
        <f t="shared" si="6"/>
        <v>209830</v>
      </c>
      <c r="J53" s="32"/>
      <c r="L53" s="274" t="s">
        <v>30</v>
      </c>
      <c r="M53" s="292"/>
      <c r="N53" s="78"/>
      <c r="O53" s="187"/>
      <c r="P53" s="78"/>
    </row>
    <row r="54" spans="1:16" ht="6" customHeight="1" x14ac:dyDescent="0.2">
      <c r="A54" s="265"/>
      <c r="B54" s="265"/>
      <c r="C54" s="78"/>
      <c r="D54" s="78"/>
      <c r="E54" s="78"/>
      <c r="F54" s="293"/>
      <c r="G54" s="293"/>
      <c r="H54" s="293"/>
      <c r="I54" s="293"/>
      <c r="J54" s="280"/>
      <c r="K54" s="265"/>
      <c r="L54" s="270"/>
      <c r="M54" s="292"/>
      <c r="N54" s="265"/>
      <c r="O54" s="187"/>
      <c r="P54" s="78"/>
    </row>
    <row r="55" spans="1:16" ht="12" x14ac:dyDescent="0.25">
      <c r="A55" s="265"/>
      <c r="C55" s="251" t="s">
        <v>376</v>
      </c>
      <c r="D55" s="251"/>
      <c r="E55" s="78"/>
      <c r="F55" s="293"/>
      <c r="G55" s="293"/>
      <c r="H55" s="293"/>
      <c r="I55" s="293"/>
      <c r="J55" s="280"/>
      <c r="L55" s="270"/>
      <c r="M55" s="292"/>
      <c r="N55" s="78"/>
      <c r="O55" s="187"/>
      <c r="P55" s="78"/>
    </row>
    <row r="56" spans="1:16" ht="12" x14ac:dyDescent="0.25">
      <c r="A56" s="262">
        <v>39</v>
      </c>
      <c r="B56" s="262"/>
      <c r="C56" s="271" t="s">
        <v>377</v>
      </c>
      <c r="D56" s="271"/>
      <c r="E56" s="251"/>
      <c r="F56" s="313"/>
      <c r="G56" s="313"/>
      <c r="H56" s="313"/>
      <c r="I56" s="313"/>
      <c r="J56" s="264"/>
      <c r="K56" s="265"/>
      <c r="L56" s="270" t="s">
        <v>378</v>
      </c>
      <c r="M56" s="292"/>
      <c r="N56" s="265"/>
      <c r="O56" s="187"/>
      <c r="P56" s="78"/>
    </row>
    <row r="57" spans="1:16" s="246" customFormat="1" ht="12" x14ac:dyDescent="0.25">
      <c r="A57" s="294"/>
      <c r="B57" s="294"/>
      <c r="C57" s="295" t="s">
        <v>379</v>
      </c>
      <c r="D57" s="23"/>
      <c r="E57" s="296"/>
      <c r="F57" s="279"/>
      <c r="G57" s="279"/>
      <c r="H57" s="279"/>
      <c r="I57" s="279"/>
      <c r="J57" s="280"/>
      <c r="K57" s="297"/>
      <c r="L57" s="275"/>
      <c r="M57" s="267"/>
      <c r="N57" s="297"/>
      <c r="O57" s="256"/>
      <c r="P57" s="256"/>
    </row>
    <row r="58" spans="1:16" x14ac:dyDescent="0.2">
      <c r="A58" s="262">
        <v>40</v>
      </c>
      <c r="B58" s="262"/>
      <c r="C58" s="298" t="s">
        <v>380</v>
      </c>
      <c r="D58" s="316" t="s">
        <v>413</v>
      </c>
      <c r="E58" s="78"/>
      <c r="F58" s="313">
        <v>297005</v>
      </c>
      <c r="G58" s="313">
        <v>252173</v>
      </c>
      <c r="H58" s="313"/>
      <c r="I58" s="313"/>
      <c r="J58" s="264"/>
      <c r="K58" s="265"/>
      <c r="L58" s="270" t="s">
        <v>381</v>
      </c>
      <c r="M58" s="292"/>
      <c r="N58" s="265"/>
      <c r="O58" s="187"/>
      <c r="P58" s="78"/>
    </row>
    <row r="59" spans="1:16" x14ac:dyDescent="0.2">
      <c r="A59" s="262">
        <v>41</v>
      </c>
      <c r="B59" s="262"/>
      <c r="C59" s="298" t="s">
        <v>382</v>
      </c>
      <c r="D59" s="316"/>
      <c r="E59" s="78"/>
      <c r="F59" s="313"/>
      <c r="G59" s="313"/>
      <c r="H59" s="313"/>
      <c r="I59" s="313"/>
      <c r="J59" s="264"/>
      <c r="K59" s="265"/>
      <c r="L59" s="270" t="s">
        <v>381</v>
      </c>
      <c r="M59" s="292"/>
      <c r="N59" s="265"/>
      <c r="O59" s="187"/>
      <c r="P59" s="78"/>
    </row>
    <row r="60" spans="1:16" ht="12" x14ac:dyDescent="0.25">
      <c r="A60" s="299">
        <v>42</v>
      </c>
      <c r="B60" s="299"/>
      <c r="C60" s="271" t="s">
        <v>383</v>
      </c>
      <c r="D60" s="341" t="s">
        <v>414</v>
      </c>
      <c r="E60" s="251"/>
      <c r="F60" s="313"/>
      <c r="G60" s="313"/>
      <c r="H60" s="313"/>
      <c r="I60" s="313"/>
      <c r="J60" s="264"/>
      <c r="K60" s="300"/>
      <c r="L60" s="270" t="s">
        <v>384</v>
      </c>
      <c r="M60" s="292"/>
      <c r="N60" s="300"/>
      <c r="O60" s="187"/>
      <c r="P60" s="78"/>
    </row>
    <row r="61" spans="1:16" ht="12" x14ac:dyDescent="0.25">
      <c r="A61" s="262">
        <v>43</v>
      </c>
      <c r="B61" s="262"/>
      <c r="C61" s="272" t="s">
        <v>385</v>
      </c>
      <c r="D61" s="272"/>
      <c r="F61" s="273">
        <f>SUM(F56:F60)</f>
        <v>297005</v>
      </c>
      <c r="G61" s="273">
        <f t="shared" ref="G61:I61" si="7">SUM(G56:G60)</f>
        <v>252173</v>
      </c>
      <c r="H61" s="273">
        <f>SUM(H56:H60)</f>
        <v>0</v>
      </c>
      <c r="I61" s="273">
        <f t="shared" si="7"/>
        <v>0</v>
      </c>
      <c r="J61" s="32"/>
      <c r="K61" s="265"/>
      <c r="L61" s="274" t="s">
        <v>60</v>
      </c>
      <c r="M61" s="292"/>
      <c r="N61" s="265"/>
      <c r="O61" s="187"/>
      <c r="P61" s="78"/>
    </row>
    <row r="62" spans="1:16" ht="12" x14ac:dyDescent="0.25">
      <c r="A62" s="299">
        <v>44</v>
      </c>
      <c r="B62" s="301"/>
      <c r="C62" s="272" t="s">
        <v>386</v>
      </c>
      <c r="D62" s="271"/>
      <c r="F62" s="273">
        <f>+F53+F61</f>
        <v>309683</v>
      </c>
      <c r="G62" s="273">
        <f t="shared" ref="G62:I62" si="8">+G53+G61</f>
        <v>584187</v>
      </c>
      <c r="H62" s="273">
        <f t="shared" si="8"/>
        <v>415553</v>
      </c>
      <c r="I62" s="273">
        <f t="shared" si="8"/>
        <v>209830</v>
      </c>
      <c r="J62" s="32"/>
      <c r="K62" s="302"/>
      <c r="L62" s="274" t="s">
        <v>388</v>
      </c>
      <c r="M62" s="292"/>
      <c r="N62" s="302"/>
      <c r="O62" s="187"/>
      <c r="P62" s="78"/>
    </row>
    <row r="63" spans="1:16" ht="12" x14ac:dyDescent="0.25">
      <c r="A63" s="251"/>
      <c r="B63" s="302"/>
      <c r="C63" s="303"/>
      <c r="D63" s="303"/>
      <c r="E63" s="78"/>
      <c r="F63" s="304"/>
      <c r="G63" s="304"/>
      <c r="H63" s="304"/>
      <c r="I63" s="304"/>
      <c r="K63" s="302"/>
      <c r="L63" s="290"/>
      <c r="M63" s="305"/>
      <c r="N63" s="302"/>
      <c r="O63" s="187"/>
      <c r="P63" s="78"/>
    </row>
    <row r="64" spans="1:16" x14ac:dyDescent="0.2">
      <c r="A64" s="78"/>
      <c r="B64" s="78"/>
      <c r="C64" s="78"/>
      <c r="D64" s="78"/>
      <c r="E64" s="78"/>
      <c r="F64" s="304"/>
      <c r="G64" s="304"/>
      <c r="H64" s="304"/>
      <c r="I64" s="304"/>
      <c r="K64" s="78"/>
      <c r="L64" s="270"/>
      <c r="M64" s="306"/>
      <c r="N64" s="78"/>
      <c r="O64" s="187"/>
    </row>
    <row r="65" spans="1:15" x14ac:dyDescent="0.2">
      <c r="A65" s="78"/>
      <c r="F65" s="307"/>
      <c r="G65" s="307"/>
      <c r="H65" s="307"/>
      <c r="I65" s="307"/>
      <c r="J65" s="308"/>
      <c r="L65" s="270"/>
      <c r="M65" s="306"/>
      <c r="N65" s="78"/>
      <c r="O65" s="187"/>
    </row>
    <row r="66" spans="1:15" x14ac:dyDescent="0.2">
      <c r="A66" s="78"/>
      <c r="F66" s="307"/>
      <c r="G66" s="307"/>
      <c r="H66" s="307"/>
      <c r="I66" s="307"/>
      <c r="L66" s="270"/>
      <c r="M66" s="306"/>
      <c r="N66" s="78"/>
      <c r="O66" s="187"/>
    </row>
    <row r="67" spans="1:15" x14ac:dyDescent="0.2">
      <c r="A67" s="78"/>
      <c r="D67" s="309"/>
      <c r="F67" s="307"/>
      <c r="G67" s="307"/>
      <c r="H67" s="307"/>
      <c r="I67" s="307"/>
      <c r="L67" s="270"/>
      <c r="M67" s="306"/>
      <c r="N67" s="78"/>
      <c r="O67" s="187"/>
    </row>
    <row r="68" spans="1:15" x14ac:dyDescent="0.2">
      <c r="A68" s="78"/>
      <c r="F68" s="307"/>
      <c r="G68" s="307"/>
      <c r="H68" s="307"/>
      <c r="I68" s="307"/>
      <c r="L68" s="270"/>
      <c r="M68" s="306"/>
      <c r="N68" s="78"/>
      <c r="O68" s="187"/>
    </row>
    <row r="69" spans="1:15" x14ac:dyDescent="0.2">
      <c r="A69" s="78"/>
      <c r="F69" s="307"/>
      <c r="G69" s="307"/>
      <c r="H69" s="307"/>
      <c r="I69" s="307"/>
      <c r="L69" s="270"/>
      <c r="M69" s="306"/>
      <c r="N69" s="78"/>
      <c r="O69" s="187"/>
    </row>
    <row r="70" spans="1:15" x14ac:dyDescent="0.2">
      <c r="A70" s="78"/>
      <c r="F70" s="307"/>
      <c r="G70" s="307"/>
      <c r="H70" s="307"/>
      <c r="I70" s="307"/>
      <c r="L70" s="270"/>
      <c r="M70" s="306"/>
      <c r="N70" s="78"/>
      <c r="O70" s="187"/>
    </row>
    <row r="71" spans="1:15" x14ac:dyDescent="0.2">
      <c r="A71" s="78"/>
      <c r="F71" s="307"/>
      <c r="G71" s="307"/>
      <c r="H71" s="307"/>
      <c r="I71" s="307"/>
      <c r="L71" s="270"/>
      <c r="M71" s="306"/>
      <c r="N71" s="78"/>
      <c r="O71" s="187"/>
    </row>
    <row r="72" spans="1:15" x14ac:dyDescent="0.2">
      <c r="A72" s="78"/>
      <c r="F72" s="307"/>
      <c r="G72" s="307"/>
      <c r="H72" s="307"/>
      <c r="I72" s="307"/>
      <c r="L72" s="270"/>
      <c r="M72" s="306"/>
      <c r="N72" s="78"/>
      <c r="O72" s="187"/>
    </row>
    <row r="73" spans="1:15" x14ac:dyDescent="0.2">
      <c r="A73" s="78"/>
      <c r="L73" s="78"/>
      <c r="M73" s="306"/>
      <c r="N73" s="78"/>
      <c r="O73" s="187"/>
    </row>
    <row r="74" spans="1:15" x14ac:dyDescent="0.2">
      <c r="A74" s="78"/>
      <c r="L74" s="78"/>
      <c r="M74" s="306"/>
    </row>
    <row r="75" spans="1:15" x14ac:dyDescent="0.2">
      <c r="A75" s="78"/>
      <c r="L75" s="78"/>
      <c r="M75" s="306"/>
    </row>
    <row r="76" spans="1:15" x14ac:dyDescent="0.2">
      <c r="A76" s="78"/>
      <c r="L76" s="78"/>
      <c r="M76" s="306"/>
    </row>
    <row r="77" spans="1:15" x14ac:dyDescent="0.2">
      <c r="A77" s="78"/>
      <c r="L77" s="78"/>
      <c r="M77" s="306"/>
    </row>
    <row r="78" spans="1:15" x14ac:dyDescent="0.2">
      <c r="A78" s="78"/>
      <c r="L78" s="78"/>
      <c r="M78" s="306"/>
    </row>
  </sheetData>
  <mergeCells count="3">
    <mergeCell ref="A1:B1"/>
    <mergeCell ref="A3:J3"/>
    <mergeCell ref="A4:J4"/>
  </mergeCells>
  <conditionalFormatting sqref="F62 J62">
    <cfRule type="cellIs" dxfId="1" priority="3" stopIfTrue="1" operator="notEqual">
      <formula>#REF!</formula>
    </cfRule>
  </conditionalFormatting>
  <conditionalFormatting sqref="G62:I62">
    <cfRule type="cellIs" dxfId="0" priority="1" stopIfTrue="1" operator="notEqual">
      <formula>#REF!</formula>
    </cfRule>
  </conditionalFormatting>
  <pageMargins left="0.7" right="0.7" top="0.75" bottom="0.75" header="0.3" footer="0.3"/>
  <pageSetup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A1. BudgetSumm</vt:lpstr>
      <vt:lpstr>A2. Bgt_FuncExp</vt:lpstr>
      <vt:lpstr>A3. Estimated Cash FlowYr1-H-UP</vt:lpstr>
      <vt:lpstr>A3. Estimated Cash FlowYr2-J-UP</vt:lpstr>
      <vt:lpstr>A3. Estimated Cash FlowYr3-L-UP</vt:lpstr>
      <vt:lpstr>A.4 Balance Sheet</vt:lpstr>
      <vt:lpstr>D1_</vt:lpstr>
      <vt:lpstr>'A1. BudgetSumm'!Print_Area</vt:lpstr>
      <vt:lpstr>'A2. Bgt_FuncExp'!Print_Area</vt:lpstr>
      <vt:lpstr>'A3. Estimated Cash FlowYr1-H-UP'!Print_Area</vt:lpstr>
      <vt:lpstr>'A3. Estimated Cash FlowYr2-J-UP'!Print_Area</vt:lpstr>
      <vt:lpstr>'A3. Estimated Cash FlowYr3-L-UP'!Print_Area</vt:lpstr>
      <vt:lpstr>'A2. Bgt_FuncExp'!Print_Titles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Roberts</dc:creator>
  <cp:lastModifiedBy>Lauren Endo</cp:lastModifiedBy>
  <cp:lastPrinted>2013-09-10T20:07:29Z</cp:lastPrinted>
  <dcterms:created xsi:type="dcterms:W3CDTF">2013-03-29T01:46:51Z</dcterms:created>
  <dcterms:modified xsi:type="dcterms:W3CDTF">2017-03-15T03:47:58Z</dcterms:modified>
</cp:coreProperties>
</file>